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3056" windowHeight="6792" activeTab="0"/>
  </bookViews>
  <sheets>
    <sheet name="План" sheetId="1" r:id="rId1"/>
  </sheets>
  <definedNames>
    <definedName name="_xlnm.Print_Titles" localSheetId="0">'План'!$10:$14</definedName>
  </definedNames>
  <calcPr fullCalcOnLoad="1" refMode="R1C1"/>
</workbook>
</file>

<file path=xl/sharedStrings.xml><?xml version="1.0" encoding="utf-8"?>
<sst xmlns="http://schemas.openxmlformats.org/spreadsheetml/2006/main" count="343" uniqueCount="211">
  <si>
    <t>х</t>
  </si>
  <si>
    <t>ВСЕГО:</t>
  </si>
  <si>
    <t>2013-2014</t>
  </si>
  <si>
    <t>100 м</t>
  </si>
  <si>
    <t>Берегоукрепление р. Бабка в с. Платошино Пермского района</t>
  </si>
  <si>
    <t>Платошинское сельское поселение</t>
  </si>
  <si>
    <t>Капитальный ремонт ГТС пруда на р. Сарабаиха в с. Култаево Пермского района</t>
  </si>
  <si>
    <t>2014-2016</t>
  </si>
  <si>
    <t>Капитальный ремонт ГТС водохранилища на р. Юг в п. Юго-Камский Пермского района</t>
  </si>
  <si>
    <t>2015-2016</t>
  </si>
  <si>
    <t>Капитальный ремонт ГТС пруда на р. Северная в д. Полуденная Пермского района</t>
  </si>
  <si>
    <t>2014-2015</t>
  </si>
  <si>
    <t>2558 м</t>
  </si>
  <si>
    <t>Муниципальное учреждение "Управление капитального строительства"</t>
  </si>
  <si>
    <t>Охрана окружающей среды в Пермском муниципальном районе  на 2014-2016 годы</t>
  </si>
  <si>
    <t>VIII</t>
  </si>
  <si>
    <t>2012-2016</t>
  </si>
  <si>
    <t>1,05га</t>
  </si>
  <si>
    <t>Строительство межшкольного стадиона  в п. Сылва Пермского муниципального района</t>
  </si>
  <si>
    <t>2012-2014</t>
  </si>
  <si>
    <t>0,576 га</t>
  </si>
  <si>
    <t>Строительство межшкольного стадиона  в п. Кукуштан Пермского муниципального района</t>
  </si>
  <si>
    <t>Строительство ФАП со встроенными жилыми помещениями в с. Новоильинское</t>
  </si>
  <si>
    <t>Строительство ФАП со встроенными жилыми помещениями в  п. Сухобизярка</t>
  </si>
  <si>
    <t>Строительство ФАП со встроенными жилыми помещениями  в с. Янычи</t>
  </si>
  <si>
    <t>Строительство ФАП со встроенными жилыми помещениями  в п.Горный</t>
  </si>
  <si>
    <t>2,2 км</t>
  </si>
  <si>
    <t>Строительство распределительного газопровода в с. Гамово ул. Ванькова, ул.Цветочная, ул.Полевая, ул.Луговая, ул.Новая, ул.Целинная, ул.Западная</t>
  </si>
  <si>
    <t>0,17 км</t>
  </si>
  <si>
    <t>Наружный газопровод к котельным по ул. Труда, 5а,ул. Кирова, 60 б, ул.3-я Пятилетка, 44 б в п. Юго-Камский Пермского района</t>
  </si>
  <si>
    <t>4,22 км</t>
  </si>
  <si>
    <t>Распределительные сети газоснабжения частных домов в п. Юго-Камский Пермского района (ул. Советская, ул. Санаторная, ул. Парковая, ул. Рябиновая, ул. Дружбы, ул. Кленовая, ул. Осинская)</t>
  </si>
  <si>
    <t>2,06 км</t>
  </si>
  <si>
    <t>Расширение сетей газоснабжения в п. Юго-Камский по ул. 40 лет Октября, Коминтерна, Металлистов, Первомайская, Уральская, Садовая, Ощепковых  Юго-Камского сельского поселения</t>
  </si>
  <si>
    <t>17,6 км</t>
  </si>
  <si>
    <t>7,5 км</t>
  </si>
  <si>
    <t>Распределительные уличные газопроводы д. Касимово Пермского муниципального района</t>
  </si>
  <si>
    <t xml:space="preserve">Распределительные газопроводы в пос. Мулянка </t>
  </si>
  <si>
    <t>8,73 км</t>
  </si>
  <si>
    <t>0,8 км</t>
  </si>
  <si>
    <t>8,43 км</t>
  </si>
  <si>
    <t xml:space="preserve">Газоснабжение частных жилых домов в д. Замараево, д. Шуваята, д. Липаки  </t>
  </si>
  <si>
    <t>0,98 км</t>
  </si>
  <si>
    <t xml:space="preserve">Распределительный газопровод  по ул. Садовая в с. Култаево Пермского  района </t>
  </si>
  <si>
    <t>2,83 км</t>
  </si>
  <si>
    <t xml:space="preserve">Распределительный газопровод  высокого и низкого давления для микрорайона в д. Кичаново (ул. Казанский тракт, ул. Уральская, ул. Бородихинская) Пермского  района Пермского края </t>
  </si>
  <si>
    <t>2,31 км</t>
  </si>
  <si>
    <t xml:space="preserve">Распределительный газопровод  по ул. Мира, Заречная, Камышовая в д. Болгары Пермского  района </t>
  </si>
  <si>
    <t>7,37 км</t>
  </si>
  <si>
    <t>Распределительные газопроводы по улицам Уральская, Промышленная, Островского, Юбилейная в п. Кукуштан Пермского  района</t>
  </si>
  <si>
    <t>Устойчивое развитие сельских территорий Пермского муниципального района Пермского края на 2014-2016 годы и на период до 2020 года</t>
  </si>
  <si>
    <t>VII</t>
  </si>
  <si>
    <t>2010-2014</t>
  </si>
  <si>
    <t>557п.м.</t>
  </si>
  <si>
    <t>Реконструкция проезда от улицы С.Корнеева до ул.Большевистская в п. Сылва Пермского района</t>
  </si>
  <si>
    <t>2013-2015</t>
  </si>
  <si>
    <t>5,00 км</t>
  </si>
  <si>
    <t>Строительство автомобильной дороги «Горный-Дерибы-Восточный обход г.Перми»</t>
  </si>
  <si>
    <t>2,4 км</t>
  </si>
  <si>
    <t>2012-2015</t>
  </si>
  <si>
    <t>9,368 км</t>
  </si>
  <si>
    <t xml:space="preserve">Реконструкция автомобильной дороги «Кичаново-Дикая Гарь 1» </t>
  </si>
  <si>
    <t>8,28 км</t>
  </si>
  <si>
    <t xml:space="preserve">Реконструкция автомобильной дороги «Рождественское-Усть-Пизя» </t>
  </si>
  <si>
    <t>19,395 км</t>
  </si>
  <si>
    <t>6,446 км</t>
  </si>
  <si>
    <t>2,7 км</t>
  </si>
  <si>
    <t>Реконструкция автомобильной дороги «Кукуштан-Оса-Чайковский»- Октябрьский»</t>
  </si>
  <si>
    <t>1,93 км</t>
  </si>
  <si>
    <t xml:space="preserve">Реконструкция автомобильной дороги «Кукуштан (по ул.Сибирский тракт) - Платошино» </t>
  </si>
  <si>
    <t>4 км</t>
  </si>
  <si>
    <t>Реконструкция автомобильной дороги «Пермь-Екатеринбург»-Курашим км 1+700-км 5+700»</t>
  </si>
  <si>
    <t>Муниципальное казенное учреждение                                      "Управление благоустройством Пермского муниципального района"</t>
  </si>
  <si>
    <t>Развитие дорожного хозяйства и благоустройство Пермского муниципального района на 2014-2016 годы</t>
  </si>
  <si>
    <t>VI</t>
  </si>
  <si>
    <t xml:space="preserve">Приобретение газовой котельной в п. Юг </t>
  </si>
  <si>
    <t>Юговское сельское поселение</t>
  </si>
  <si>
    <t>Приобретение единого недвижимого комплекса газовой котельной с. Платошино</t>
  </si>
  <si>
    <t>150 м3/сутки</t>
  </si>
  <si>
    <t>Водоснабжение от подземных источников   с. Платошино</t>
  </si>
  <si>
    <t xml:space="preserve">Водоснабжение  п. Юго-Камский  Пермского района пресными подземными водами   </t>
  </si>
  <si>
    <t>27</t>
  </si>
  <si>
    <t>2014</t>
  </si>
  <si>
    <t>Реконструкция газовой котельной в с. Фролы Пермского района</t>
  </si>
  <si>
    <t xml:space="preserve">Строительство газовой котельной в п. Верхние Муллы </t>
  </si>
  <si>
    <t>Развитие коммунально-инженерной инфраструктуры в Пермском муниципальном районе на 2014-2016 годы</t>
  </si>
  <si>
    <t>V</t>
  </si>
  <si>
    <t>Приобретение помещений для размещения сельской врачебной амбулатории  в  с. Усть-Качка Усть-Качкинского сельского поселения</t>
  </si>
  <si>
    <t>Приобретение здания  для размещения сельской врачебной амбулатории   в д. Ванюки Савинского  сельского поселения</t>
  </si>
  <si>
    <t>Комитет имущественных отношений администрации Пермского муниципального района</t>
  </si>
  <si>
    <t xml:space="preserve">Строительство поликлиники в с. Гамово </t>
  </si>
  <si>
    <t xml:space="preserve">Строительство СВА в д. Крохово </t>
  </si>
  <si>
    <t xml:space="preserve">Строительство ФАП в д. Косотуриха </t>
  </si>
  <si>
    <t>Развитие здравоохранения в Пермском муниципальном районе на 2014-2016 годы</t>
  </si>
  <si>
    <t>IV</t>
  </si>
  <si>
    <t>220 мест</t>
  </si>
  <si>
    <t>Развитие сферы культуры Пермского муниципального района на 2014-2016 годы</t>
  </si>
  <si>
    <t>III</t>
  </si>
  <si>
    <t>Физкультурно-оздоровительный комплекс с универсальным игровым залом 21х36м в с. Гамово</t>
  </si>
  <si>
    <t>Развитие физической культуры и спорта в Пермском муниципальном районе на 2014-2016 годы</t>
  </si>
  <si>
    <t>II</t>
  </si>
  <si>
    <t>Строительство универсальной спортивной площадки с искусственным покрытием (межшкольный стадион) в д. Ванюки, Пермский район, Пермский край</t>
  </si>
  <si>
    <t>Строительство универсальной спортивной площадки с искусственным покрытием (межшкольный стадион) в с. Гамово, Пермский район, Пермский край</t>
  </si>
  <si>
    <t>450 чел.</t>
  </si>
  <si>
    <t>Реконструкция здания школы в п. Сылва</t>
  </si>
  <si>
    <t>Реконструкция здания школы в с. Култаево</t>
  </si>
  <si>
    <t>60 мест</t>
  </si>
  <si>
    <t>Реконструкция  здания детского сада д. Горшки Заболотского сельского  поселения</t>
  </si>
  <si>
    <t>100 мест</t>
  </si>
  <si>
    <t>100 мес</t>
  </si>
  <si>
    <t>300 мест</t>
  </si>
  <si>
    <t>Приобретение здания для размещения  детского  сада в с. Гамово Пермского муниципального района</t>
  </si>
  <si>
    <t>240 мест</t>
  </si>
  <si>
    <t>Приобретение здания для размещения  детского  сада в с. Култаево Пермского муниципального района</t>
  </si>
  <si>
    <t>Приобретение здания для размещения  детского  сада в д. Кондратово Пермского района</t>
  </si>
  <si>
    <t>80 мест</t>
  </si>
  <si>
    <r>
      <t>Приобретение здания для размещения  детского  сада в с. Кояново Пермского муниципального района</t>
    </r>
    <r>
      <rPr>
        <sz val="10"/>
        <color indexed="10"/>
        <rFont val="Times New Roman"/>
        <family val="1"/>
      </rPr>
      <t xml:space="preserve"> </t>
    </r>
  </si>
  <si>
    <t xml:space="preserve">Приобретение здания для размещения  детского  сада в с. Лобаново Пермского муниципального района  </t>
  </si>
  <si>
    <t>I</t>
  </si>
  <si>
    <t>5</t>
  </si>
  <si>
    <t>4</t>
  </si>
  <si>
    <t>3</t>
  </si>
  <si>
    <t>2</t>
  </si>
  <si>
    <t>внебю-джет</t>
  </si>
  <si>
    <t>бюджеты посе-лений</t>
  </si>
  <si>
    <t>районный бюджет</t>
  </si>
  <si>
    <t>феде-ральный  бюджет</t>
  </si>
  <si>
    <t>краевой бюджет</t>
  </si>
  <si>
    <t>вне-бюджет</t>
  </si>
  <si>
    <t>бюджеты поселений</t>
  </si>
  <si>
    <t>в том числе</t>
  </si>
  <si>
    <t>Всего   тыс.руб.</t>
  </si>
  <si>
    <t>Всего,    тыс.руб.</t>
  </si>
  <si>
    <t>О Б Ъ Е М Ы           Ф И Н А Н С И Р О В А Н И Я</t>
  </si>
  <si>
    <t>Стоимость объекта с учетом    ПСД, тыс.руб.</t>
  </si>
  <si>
    <t>Сроки</t>
  </si>
  <si>
    <t>Проектная мощность объекта</t>
  </si>
  <si>
    <t>Наименование муниципальных Программ, наименование заказчиков и объектов</t>
  </si>
  <si>
    <t>№ п/п</t>
  </si>
  <si>
    <t>муниципального района</t>
  </si>
  <si>
    <t>к постановлению администрации</t>
  </si>
  <si>
    <t>Приложение</t>
  </si>
  <si>
    <t>300 чел.</t>
  </si>
  <si>
    <t>1600 м3/сутки</t>
  </si>
  <si>
    <t>600 м3/сутки</t>
  </si>
  <si>
    <t>100  м3/сутки</t>
  </si>
  <si>
    <t>25 пос-ий в смену</t>
  </si>
  <si>
    <t>50 пос-ий в смену</t>
  </si>
  <si>
    <t>250 пос-ий в смену</t>
  </si>
  <si>
    <t>596,87 кв.м.</t>
  </si>
  <si>
    <t>ИНВЕСТИЦИОННЫЙ  ПЛАН   ОБЪЕКТОВ ОБЩЕСТВЕННОЙ ИНФРАСТРУКТУРЫ  ПЕРМСКОГО МУНИЦИПАЛЬНОГО РАЙОНА НА 2014 ГОД И НА ПЛАНОВЫЙ ПЕРИОД 2015 и 2016 ГОДА</t>
  </si>
  <si>
    <t>Развитие системы образования  Пермского муниципального района на 2014-2016 годы</t>
  </si>
  <si>
    <t xml:space="preserve">Приобретение здания для размещения  детского  сада в пос. Сокол Пермского муниципального района </t>
  </si>
  <si>
    <t>Строительство универсальной спортивной площадки с искусственным покрытием (межшкольный стадион) в с. Бершеть, Пермский район, Пермский край</t>
  </si>
  <si>
    <t>Строительство универсальной спортивной площадки с искусственным покрытием (межшкольный стадион) в пос. Юго-Камский, Пермский район, Пермский край</t>
  </si>
  <si>
    <t>16</t>
  </si>
  <si>
    <t xml:space="preserve">Реконструкция здания  для размещения детской школы искусств в пос. Юго-Камский </t>
  </si>
  <si>
    <t xml:space="preserve">Реконструкция котельной в с. Култаево </t>
  </si>
  <si>
    <t xml:space="preserve">Строительство станции 2-го подъема в  п. Сокол </t>
  </si>
  <si>
    <t xml:space="preserve">Строительство очистных сооружений в с. Ляды </t>
  </si>
  <si>
    <t xml:space="preserve">Реконструкция автомобильной дороги «Ерепеты-Симакино» </t>
  </si>
  <si>
    <t xml:space="preserve">Реконструкция автомобильной дороги «Горшки Новоильинск» </t>
  </si>
  <si>
    <t xml:space="preserve">Реконструкция автомобильной дороги «Хохловка-Ширпы» км 0-км 2+400» </t>
  </si>
  <si>
    <t xml:space="preserve">Распределительный газопровод  по ул. Банная, ул. Гамовская в с. Гамово Пермского  муниципального района </t>
  </si>
  <si>
    <t>Газоснабжение жилых домов в с. Нижние Муллы, д. Мураши, д. Ежи, д. Пищальниково, д. Усть-Тары, (1очередь)</t>
  </si>
  <si>
    <t>Распределительный уличный газопровод в д. Нестюково Пермского района</t>
  </si>
  <si>
    <t>28</t>
  </si>
  <si>
    <t>Реконструкция здания детского сада с. Курашим</t>
  </si>
  <si>
    <t xml:space="preserve">Строительство ФАП со встроенными жилыми помещениями в п. Бырма </t>
  </si>
  <si>
    <t>Реконструкция защитной дамбы обвалования села  Усть-Качка  Пермского района Пермского края</t>
  </si>
  <si>
    <t>1,87 га</t>
  </si>
  <si>
    <t>1,94 га</t>
  </si>
  <si>
    <t>0,866 га</t>
  </si>
  <si>
    <t>не менее 260,0    кв. м</t>
  </si>
  <si>
    <t>12,5 МВт</t>
  </si>
  <si>
    <t>1,8 МВТ</t>
  </si>
  <si>
    <t>200 мест</t>
  </si>
  <si>
    <t>1,80 га</t>
  </si>
  <si>
    <t xml:space="preserve">Строительство Нижнемуллинского сельского дома культуры  </t>
  </si>
  <si>
    <t>3000 м3/сутки</t>
  </si>
  <si>
    <t>2015</t>
  </si>
  <si>
    <t>9,0 МВТ</t>
  </si>
  <si>
    <t>3,30 км</t>
  </si>
  <si>
    <t>2013-2016</t>
  </si>
  <si>
    <t>400 чел.</t>
  </si>
  <si>
    <t>Строительство очистных сооружений  п. Юг</t>
  </si>
  <si>
    <t>7,77 км,</t>
  </si>
  <si>
    <t>8,15 км</t>
  </si>
  <si>
    <t>17,8 МВт</t>
  </si>
  <si>
    <t>2 МВт</t>
  </si>
  <si>
    <t>Распределительные газопроводы  п. Горный и д. Мостовая Двуреченского сельского поселения</t>
  </si>
  <si>
    <t xml:space="preserve">Распределительные газопроводы  д.  Жебреи  Фроловского сельского поселения </t>
  </si>
  <si>
    <r>
      <t>Реконструкция части здания для размещения  офиса врача общей практики в д. Нестюково</t>
    </r>
    <r>
      <rPr>
        <sz val="10"/>
        <color indexed="10"/>
        <rFont val="Times New Roman"/>
        <family val="1"/>
      </rPr>
      <t xml:space="preserve"> </t>
    </r>
  </si>
  <si>
    <t>Строительство ФАП  в д. Байболовка</t>
  </si>
  <si>
    <t>10</t>
  </si>
  <si>
    <t>Управление по делам культуры, молодежи и спорта администрации Пермского муниципального района</t>
  </si>
  <si>
    <t>Строительство спортивного комплекса  д. Кондратово Пермского муниципального района</t>
  </si>
  <si>
    <t>2007-2014</t>
  </si>
  <si>
    <t>1106 мест</t>
  </si>
  <si>
    <t>17</t>
  </si>
  <si>
    <t>18</t>
  </si>
  <si>
    <t>29</t>
  </si>
  <si>
    <t>30</t>
  </si>
  <si>
    <t>34</t>
  </si>
  <si>
    <t xml:space="preserve">Реконструкция комплекса зданий  для размещения детского сада в пос.Юго-Камский </t>
  </si>
  <si>
    <t>Строительство газовой  котельной для общежития по ул. Р. Кашина, 8  с. Култаево</t>
  </si>
  <si>
    <t>200 КВт</t>
  </si>
  <si>
    <t>Строительство газовой котельной для общежития по ул. Сибирская, 10 с. Култаево</t>
  </si>
  <si>
    <r>
      <t>от</t>
    </r>
    <r>
      <rPr>
        <u val="single"/>
        <sz val="12"/>
        <rFont val="Times New Roman"/>
        <family val="1"/>
      </rPr>
      <t xml:space="preserve">  _________  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 _______   </t>
    </r>
  </si>
  <si>
    <t>31</t>
  </si>
  <si>
    <t>35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</si>
</sst>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00"/>
    <numFmt numFmtId="166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Narrow"/>
      <family val="2"/>
    </font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1"/>
      <name val="Times New Roman"/>
      <family val="1"/>
    </font>
    <font>
      <sz val="12"/>
      <name val="Arial Narrow"/>
      <family val="2"/>
    </font>
    <font>
      <sz val="12"/>
      <name val="Times New Roman"/>
      <family val="1"/>
    </font>
    <font>
      <sz val="9"/>
      <color indexed="8"/>
      <name val="Times New Roman"/>
      <family val="1"/>
    </font>
    <font>
      <i/>
      <sz val="9"/>
      <name val="Arial Narrow"/>
      <family val="2"/>
    </font>
    <font>
      <sz val="8"/>
      <name val="Calibri"/>
      <family val="2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7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" fontId="8" fillId="0" borderId="10" xfId="63" applyNumberFormat="1" applyFont="1" applyFill="1" applyBorder="1" applyAlignment="1">
      <alignment horizontal="center" vertical="center" wrapText="1"/>
    </xf>
    <xf numFmtId="4" fontId="8" fillId="0" borderId="10" xfId="53" applyNumberFormat="1" applyFont="1" applyFill="1" applyBorder="1" applyAlignment="1">
      <alignment horizontal="right" vertical="center" wrapText="1"/>
      <protection/>
    </xf>
    <xf numFmtId="4" fontId="3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53" applyFont="1" applyFill="1" applyBorder="1" applyAlignment="1">
      <alignment horizontal="left" vertical="center" wrapText="1"/>
      <protection/>
    </xf>
    <xf numFmtId="4" fontId="8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4" fontId="8" fillId="0" borderId="10" xfId="53" applyNumberFormat="1" applyFont="1" applyFill="1" applyBorder="1" applyAlignment="1">
      <alignment horizontal="center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0" xfId="53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" fontId="8" fillId="0" borderId="10" xfId="61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2" fontId="11" fillId="0" borderId="10" xfId="0" applyNumberFormat="1" applyFont="1" applyBorder="1" applyAlignment="1">
      <alignment vertical="top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center" wrapText="1"/>
    </xf>
    <xf numFmtId="0" fontId="8" fillId="0" borderId="10" xfId="53" applyNumberFormat="1" applyFont="1" applyFill="1" applyBorder="1" applyAlignment="1">
      <alignment wrapText="1"/>
      <protection/>
    </xf>
    <xf numFmtId="4" fontId="11" fillId="0" borderId="10" xfId="0" applyNumberFormat="1" applyFont="1" applyFill="1" applyBorder="1" applyAlignment="1">
      <alignment horizontal="center" vertical="top" wrapText="1"/>
    </xf>
    <xf numFmtId="0" fontId="8" fillId="0" borderId="10" xfId="53" applyNumberFormat="1" applyFont="1" applyFill="1" applyBorder="1" applyAlignment="1">
      <alignment horizontal="center" vertical="center" wrapText="1"/>
      <protection/>
    </xf>
    <xf numFmtId="4" fontId="8" fillId="0" borderId="10" xfId="53" applyNumberFormat="1" applyFont="1" applyFill="1" applyBorder="1" applyAlignment="1">
      <alignment horizontal="center" wrapText="1"/>
      <protection/>
    </xf>
    <xf numFmtId="0" fontId="11" fillId="0" borderId="10" xfId="0" applyFont="1" applyFill="1" applyBorder="1" applyAlignment="1">
      <alignment vertical="top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9" fillId="0" borderId="10" xfId="53" applyNumberFormat="1" applyFont="1" applyFill="1" applyBorder="1" applyAlignment="1">
      <alignment horizontal="center" wrapText="1"/>
      <protection/>
    </xf>
    <xf numFmtId="4" fontId="10" fillId="0" borderId="10" xfId="0" applyNumberFormat="1" applyFont="1" applyFill="1" applyBorder="1" applyAlignment="1">
      <alignment horizontal="left" vertical="center" wrapText="1"/>
    </xf>
    <xf numFmtId="4" fontId="8" fillId="0" borderId="10" xfId="61" applyNumberFormat="1" applyFont="1" applyFill="1" applyBorder="1" applyAlignment="1">
      <alignment horizontal="center"/>
    </xf>
    <xf numFmtId="4" fontId="8" fillId="0" borderId="10" xfId="63" applyNumberFormat="1" applyFont="1" applyFill="1" applyBorder="1" applyAlignment="1">
      <alignment horizontal="center" wrapText="1"/>
    </xf>
    <xf numFmtId="4" fontId="9" fillId="0" borderId="10" xfId="53" applyNumberFormat="1" applyFont="1" applyFill="1" applyBorder="1" applyAlignment="1">
      <alignment horizontal="center" wrapText="1"/>
      <protection/>
    </xf>
    <xf numFmtId="0" fontId="16" fillId="0" borderId="10" xfId="0" applyFont="1" applyFill="1" applyBorder="1" applyAlignment="1">
      <alignment vertical="center" wrapText="1"/>
    </xf>
    <xf numFmtId="0" fontId="8" fillId="0" borderId="0" xfId="53" applyFont="1" applyFill="1" applyBorder="1">
      <alignment/>
      <protection/>
    </xf>
    <xf numFmtId="49" fontId="8" fillId="0" borderId="10" xfId="53" applyNumberFormat="1" applyFont="1" applyFill="1" applyBorder="1" applyAlignment="1">
      <alignment horizontal="center" wrapText="1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wrapText="1"/>
    </xf>
    <xf numFmtId="0" fontId="9" fillId="0" borderId="10" xfId="53" applyNumberFormat="1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" fontId="9" fillId="0" borderId="10" xfId="53" applyNumberFormat="1" applyFont="1" applyFill="1" applyBorder="1" applyAlignment="1">
      <alignment horizontal="center" vertical="center" wrapText="1"/>
      <protection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justify" vertical="center" wrapText="1"/>
    </xf>
    <xf numFmtId="0" fontId="9" fillId="0" borderId="10" xfId="53" applyNumberFormat="1" applyFont="1" applyFill="1" applyBorder="1" applyAlignment="1">
      <alignment horizontal="center" wrapText="1"/>
      <protection/>
    </xf>
    <xf numFmtId="4" fontId="18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left" vertical="center" wrapText="1"/>
    </xf>
    <xf numFmtId="4" fontId="8" fillId="0" borderId="0" xfId="61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" fontId="9" fillId="0" borderId="10" xfId="61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wrapText="1"/>
      <protection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vertical="top" wrapText="1"/>
    </xf>
    <xf numFmtId="49" fontId="17" fillId="0" borderId="10" xfId="53" applyNumberFormat="1" applyFont="1" applyFill="1" applyBorder="1" applyAlignment="1">
      <alignment horizontal="center" wrapText="1"/>
      <protection/>
    </xf>
    <xf numFmtId="2" fontId="11" fillId="0" borderId="10" xfId="0" applyNumberFormat="1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49" fontId="8" fillId="0" borderId="10" xfId="53" applyNumberFormat="1" applyFont="1" applyFill="1" applyBorder="1" applyAlignment="1">
      <alignment horizontal="left" vertical="center" wrapText="1"/>
      <protection/>
    </xf>
    <xf numFmtId="49" fontId="8" fillId="0" borderId="10" xfId="0" applyNumberFormat="1" applyFont="1" applyFill="1" applyBorder="1" applyAlignment="1">
      <alignment vertical="center" wrapText="1"/>
    </xf>
    <xf numFmtId="0" fontId="8" fillId="0" borderId="10" xfId="53" applyFont="1" applyFill="1" applyBorder="1" applyAlignment="1">
      <alignment wrapText="1"/>
      <protection/>
    </xf>
    <xf numFmtId="49" fontId="8" fillId="0" borderId="10" xfId="53" applyNumberFormat="1" applyFont="1" applyFill="1" applyBorder="1" applyAlignment="1">
      <alignment horizontal="left" vertical="center" wrapText="1"/>
      <protection/>
    </xf>
    <xf numFmtId="49" fontId="8" fillId="0" borderId="11" xfId="63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vertical="center" wrapText="1"/>
    </xf>
    <xf numFmtId="4" fontId="9" fillId="0" borderId="0" xfId="61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8" fillId="0" borderId="10" xfId="53" applyNumberFormat="1" applyFont="1" applyFill="1" applyBorder="1" applyAlignment="1">
      <alignment horizontal="left" vertical="center" wrapText="1"/>
      <protection/>
    </xf>
    <xf numFmtId="166" fontId="9" fillId="0" borderId="10" xfId="0" applyNumberFormat="1" applyFont="1" applyFill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wrapText="1"/>
      <protection/>
    </xf>
    <xf numFmtId="164" fontId="8" fillId="0" borderId="10" xfId="63" applyNumberFormat="1" applyFont="1" applyFill="1" applyBorder="1" applyAlignment="1">
      <alignment horizontal="center" vertical="center" wrapText="1"/>
    </xf>
    <xf numFmtId="164" fontId="8" fillId="0" borderId="13" xfId="63" applyNumberFormat="1" applyFont="1" applyFill="1" applyBorder="1" applyAlignment="1">
      <alignment horizontal="center" vertical="center"/>
    </xf>
    <xf numFmtId="164" fontId="8" fillId="0" borderId="14" xfId="63" applyNumberFormat="1" applyFont="1" applyFill="1" applyBorder="1" applyAlignment="1">
      <alignment horizontal="center" vertical="center"/>
    </xf>
    <xf numFmtId="164" fontId="8" fillId="0" borderId="15" xfId="63" applyNumberFormat="1" applyFont="1" applyFill="1" applyBorder="1" applyAlignment="1">
      <alignment horizontal="center" vertical="center"/>
    </xf>
    <xf numFmtId="164" fontId="8" fillId="0" borderId="10" xfId="63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64" fontId="8" fillId="0" borderId="11" xfId="63" applyNumberFormat="1" applyFont="1" applyFill="1" applyBorder="1" applyAlignment="1">
      <alignment horizontal="center" vertical="center" wrapText="1"/>
    </xf>
    <xf numFmtId="164" fontId="8" fillId="0" borderId="16" xfId="63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оправки май 2008г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Поправки май 2008г.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17"/>
  <sheetViews>
    <sheetView tabSelected="1" zoomScale="80" zoomScaleNormal="80" zoomScalePageLayoutView="0" workbookViewId="0" topLeftCell="A10">
      <pane xSplit="4" ySplit="4" topLeftCell="E24" activePane="bottomRight" state="frozen"/>
      <selection pane="topLeft" activeCell="A10" sqref="A10"/>
      <selection pane="topRight" activeCell="E10" sqref="E10"/>
      <selection pane="bottomLeft" activeCell="A14" sqref="A14"/>
      <selection pane="bottomRight" activeCell="E32" sqref="E32"/>
    </sheetView>
  </sheetViews>
  <sheetFormatPr defaultColWidth="9.00390625" defaultRowHeight="15"/>
  <cols>
    <col min="1" max="1" width="4.28125" style="2" customWidth="1"/>
    <col min="2" max="2" width="29.8515625" style="1" customWidth="1"/>
    <col min="3" max="3" width="8.00390625" style="1" customWidth="1"/>
    <col min="4" max="4" width="9.57421875" style="1" customWidth="1"/>
    <col min="5" max="5" width="11.28125" style="1" customWidth="1"/>
    <col min="6" max="6" width="10.7109375" style="1" customWidth="1"/>
    <col min="7" max="7" width="11.421875" style="1" customWidth="1"/>
    <col min="8" max="8" width="9.7109375" style="1" customWidth="1"/>
    <col min="9" max="9" width="10.140625" style="1" customWidth="1"/>
    <col min="10" max="10" width="9.8515625" style="1" customWidth="1"/>
    <col min="11" max="11" width="9.57421875" style="1" bestFit="1" customWidth="1"/>
    <col min="12" max="12" width="8.28125" style="1" customWidth="1"/>
    <col min="13" max="13" width="11.00390625" style="1" customWidth="1"/>
    <col min="14" max="14" width="9.7109375" style="1" customWidth="1"/>
    <col min="15" max="15" width="10.28125" style="1" customWidth="1"/>
    <col min="16" max="16" width="10.421875" style="1" customWidth="1"/>
    <col min="17" max="17" width="9.00390625" style="1" customWidth="1"/>
    <col min="18" max="18" width="8.57421875" style="1" customWidth="1"/>
    <col min="19" max="19" width="9.8515625" style="1" customWidth="1"/>
    <col min="20" max="20" width="10.00390625" style="1" customWidth="1"/>
    <col min="21" max="21" width="9.7109375" style="1" customWidth="1"/>
    <col min="22" max="22" width="9.00390625" style="1" customWidth="1"/>
    <col min="23" max="23" width="8.7109375" style="1" customWidth="1"/>
    <col min="24" max="24" width="7.7109375" style="1" customWidth="1"/>
    <col min="25" max="16384" width="9.00390625" style="1" customWidth="1"/>
  </cols>
  <sheetData>
    <row r="1" ht="12.75" customHeight="1" hidden="1"/>
    <row r="2" spans="1:21" s="81" customFormat="1" ht="21" customHeight="1">
      <c r="A2" s="83"/>
      <c r="B2" s="113"/>
      <c r="C2" s="113"/>
      <c r="D2" s="113"/>
      <c r="E2" s="113"/>
      <c r="F2" s="113"/>
      <c r="U2" s="79" t="s">
        <v>141</v>
      </c>
    </row>
    <row r="3" spans="1:21" s="81" customFormat="1" ht="18" customHeight="1">
      <c r="A3" s="83"/>
      <c r="B3" s="82"/>
      <c r="C3" s="82"/>
      <c r="D3" s="82"/>
      <c r="E3" s="82"/>
      <c r="F3" s="82"/>
      <c r="U3" s="79" t="s">
        <v>140</v>
      </c>
    </row>
    <row r="4" spans="1:21" s="81" customFormat="1" ht="18" customHeight="1">
      <c r="A4" s="83"/>
      <c r="B4" s="82"/>
      <c r="C4" s="82"/>
      <c r="D4" s="82"/>
      <c r="E4" s="82"/>
      <c r="F4" s="82"/>
      <c r="U4" s="79" t="s">
        <v>139</v>
      </c>
    </row>
    <row r="5" spans="1:21" s="78" customFormat="1" ht="18" customHeight="1">
      <c r="A5" s="2"/>
      <c r="B5" s="80"/>
      <c r="C5" s="80"/>
      <c r="D5" s="80"/>
      <c r="E5" s="80"/>
      <c r="F5" s="80"/>
      <c r="U5" s="79" t="s">
        <v>208</v>
      </c>
    </row>
    <row r="6" spans="1:21" s="78" customFormat="1" ht="18" customHeight="1">
      <c r="A6" s="2"/>
      <c r="B6" s="80"/>
      <c r="C6" s="80"/>
      <c r="D6" s="80"/>
      <c r="E6" s="80"/>
      <c r="F6" s="80"/>
      <c r="U6" s="79"/>
    </row>
    <row r="7" spans="1:21" s="78" customFormat="1" ht="18" customHeight="1">
      <c r="A7" s="2"/>
      <c r="B7" s="80"/>
      <c r="C7" s="80"/>
      <c r="D7" s="80"/>
      <c r="E7" s="80"/>
      <c r="F7" s="80"/>
      <c r="U7" s="79"/>
    </row>
    <row r="8" spans="1:21" s="78" customFormat="1" ht="12" customHeight="1">
      <c r="A8" s="2"/>
      <c r="B8" s="80"/>
      <c r="C8" s="80"/>
      <c r="D8" s="80"/>
      <c r="E8" s="80"/>
      <c r="F8" s="80"/>
      <c r="U8" s="79"/>
    </row>
    <row r="9" spans="2:24" ht="27.75" customHeight="1">
      <c r="B9" s="114" t="s">
        <v>150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</row>
    <row r="10" spans="1:24" ht="18" customHeight="1">
      <c r="A10" s="115" t="s">
        <v>138</v>
      </c>
      <c r="B10" s="117" t="s">
        <v>137</v>
      </c>
      <c r="C10" s="117" t="s">
        <v>136</v>
      </c>
      <c r="D10" s="117" t="s">
        <v>135</v>
      </c>
      <c r="E10" s="117" t="s">
        <v>134</v>
      </c>
      <c r="F10" s="119" t="s">
        <v>133</v>
      </c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1"/>
    </row>
    <row r="11" spans="1:24" ht="15" customHeight="1">
      <c r="A11" s="116"/>
      <c r="B11" s="118"/>
      <c r="C11" s="118"/>
      <c r="D11" s="118"/>
      <c r="E11" s="118"/>
      <c r="F11" s="122" t="s">
        <v>132</v>
      </c>
      <c r="G11" s="107">
        <v>2014</v>
      </c>
      <c r="H11" s="107"/>
      <c r="I11" s="107"/>
      <c r="J11" s="107"/>
      <c r="K11" s="107"/>
      <c r="L11" s="77"/>
      <c r="M11" s="107">
        <v>2015</v>
      </c>
      <c r="N11" s="107"/>
      <c r="O11" s="107"/>
      <c r="P11" s="107"/>
      <c r="Q11" s="107"/>
      <c r="R11" s="77"/>
      <c r="S11" s="107">
        <v>2016</v>
      </c>
      <c r="T11" s="107"/>
      <c r="U11" s="107"/>
      <c r="V11" s="107"/>
      <c r="W11" s="107"/>
      <c r="X11" s="107"/>
    </row>
    <row r="12" spans="1:24" ht="17.25" customHeight="1">
      <c r="A12" s="116"/>
      <c r="B12" s="118"/>
      <c r="C12" s="118"/>
      <c r="D12" s="118"/>
      <c r="E12" s="118"/>
      <c r="F12" s="123"/>
      <c r="G12" s="108" t="s">
        <v>131</v>
      </c>
      <c r="H12" s="109" t="s">
        <v>130</v>
      </c>
      <c r="I12" s="110"/>
      <c r="J12" s="110"/>
      <c r="K12" s="110"/>
      <c r="L12" s="111"/>
      <c r="M12" s="108" t="s">
        <v>131</v>
      </c>
      <c r="N12" s="109" t="s">
        <v>130</v>
      </c>
      <c r="O12" s="110"/>
      <c r="P12" s="110"/>
      <c r="Q12" s="110"/>
      <c r="R12" s="111"/>
      <c r="S12" s="108" t="s">
        <v>131</v>
      </c>
      <c r="T12" s="112" t="s">
        <v>130</v>
      </c>
      <c r="U12" s="112"/>
      <c r="V12" s="112"/>
      <c r="W12" s="112"/>
      <c r="X12" s="112"/>
    </row>
    <row r="13" spans="1:24" ht="48" customHeight="1">
      <c r="A13" s="116"/>
      <c r="B13" s="118"/>
      <c r="C13" s="118"/>
      <c r="D13" s="118"/>
      <c r="E13" s="118"/>
      <c r="F13" s="123"/>
      <c r="G13" s="108"/>
      <c r="H13" s="93" t="s">
        <v>127</v>
      </c>
      <c r="I13" s="93" t="s">
        <v>126</v>
      </c>
      <c r="J13" s="93" t="s">
        <v>125</v>
      </c>
      <c r="K13" s="93" t="s">
        <v>129</v>
      </c>
      <c r="L13" s="93" t="s">
        <v>128</v>
      </c>
      <c r="M13" s="108"/>
      <c r="N13" s="93" t="s">
        <v>127</v>
      </c>
      <c r="O13" s="93" t="s">
        <v>126</v>
      </c>
      <c r="P13" s="93" t="s">
        <v>125</v>
      </c>
      <c r="Q13" s="93" t="s">
        <v>129</v>
      </c>
      <c r="R13" s="93" t="s">
        <v>128</v>
      </c>
      <c r="S13" s="108"/>
      <c r="T13" s="93" t="s">
        <v>127</v>
      </c>
      <c r="U13" s="93" t="s">
        <v>126</v>
      </c>
      <c r="V13" s="93" t="s">
        <v>125</v>
      </c>
      <c r="W13" s="93" t="s">
        <v>124</v>
      </c>
      <c r="X13" s="93" t="s">
        <v>123</v>
      </c>
    </row>
    <row r="14" spans="1:24" s="76" customFormat="1" ht="18.75" customHeight="1">
      <c r="A14" s="76">
        <v>1</v>
      </c>
      <c r="B14" s="97" t="s">
        <v>122</v>
      </c>
      <c r="C14" s="97" t="s">
        <v>121</v>
      </c>
      <c r="D14" s="97" t="s">
        <v>120</v>
      </c>
      <c r="E14" s="97" t="s">
        <v>119</v>
      </c>
      <c r="F14" s="98">
        <v>6</v>
      </c>
      <c r="G14" s="76">
        <v>7</v>
      </c>
      <c r="H14" s="76">
        <v>8</v>
      </c>
      <c r="I14" s="76">
        <v>9</v>
      </c>
      <c r="J14" s="76">
        <v>10</v>
      </c>
      <c r="K14" s="76">
        <v>11</v>
      </c>
      <c r="L14" s="76">
        <v>12</v>
      </c>
      <c r="M14" s="76">
        <v>13</v>
      </c>
      <c r="N14" s="76">
        <v>14</v>
      </c>
      <c r="O14" s="76">
        <v>15</v>
      </c>
      <c r="P14" s="76">
        <v>16</v>
      </c>
      <c r="Q14" s="76">
        <v>17</v>
      </c>
      <c r="R14" s="76">
        <v>18</v>
      </c>
      <c r="S14" s="76">
        <v>19</v>
      </c>
      <c r="T14" s="76">
        <v>20</v>
      </c>
      <c r="U14" s="76">
        <v>21</v>
      </c>
      <c r="V14" s="76">
        <v>22</v>
      </c>
      <c r="W14" s="76">
        <v>23</v>
      </c>
      <c r="X14" s="76">
        <v>24</v>
      </c>
    </row>
    <row r="15" spans="1:24" ht="60" customHeight="1">
      <c r="A15" s="94" t="s">
        <v>118</v>
      </c>
      <c r="B15" s="95" t="s">
        <v>151</v>
      </c>
      <c r="C15" s="94" t="s">
        <v>0</v>
      </c>
      <c r="D15" s="94" t="s">
        <v>0</v>
      </c>
      <c r="E15" s="96">
        <f>E16+E24</f>
        <v>1641656.1800000002</v>
      </c>
      <c r="F15" s="96">
        <f>G15+M15+S15</f>
        <v>1581832.19</v>
      </c>
      <c r="G15" s="96">
        <f>H15+I15+J15+K15+L15</f>
        <v>398209.63</v>
      </c>
      <c r="H15" s="96">
        <f aca="true" t="shared" si="0" ref="H15:X15">H16+H24</f>
        <v>58588.73</v>
      </c>
      <c r="I15" s="96">
        <f t="shared" si="0"/>
        <v>312000</v>
      </c>
      <c r="J15" s="96">
        <f t="shared" si="0"/>
        <v>27620.899999999998</v>
      </c>
      <c r="K15" s="96">
        <f t="shared" si="0"/>
        <v>0</v>
      </c>
      <c r="L15" s="96">
        <f t="shared" si="0"/>
        <v>0</v>
      </c>
      <c r="M15" s="96">
        <f t="shared" si="0"/>
        <v>833622.56</v>
      </c>
      <c r="N15" s="96">
        <f t="shared" si="0"/>
        <v>167050</v>
      </c>
      <c r="O15" s="96">
        <f t="shared" si="0"/>
        <v>614222.56</v>
      </c>
      <c r="P15" s="96">
        <f t="shared" si="0"/>
        <v>52350</v>
      </c>
      <c r="Q15" s="96">
        <f t="shared" si="0"/>
        <v>0</v>
      </c>
      <c r="R15" s="96">
        <f t="shared" si="0"/>
        <v>0</v>
      </c>
      <c r="S15" s="96">
        <f t="shared" si="0"/>
        <v>350000</v>
      </c>
      <c r="T15" s="96">
        <f t="shared" si="0"/>
        <v>131250</v>
      </c>
      <c r="U15" s="96">
        <f t="shared" si="0"/>
        <v>175000</v>
      </c>
      <c r="V15" s="96">
        <f t="shared" si="0"/>
        <v>43750</v>
      </c>
      <c r="W15" s="96">
        <f t="shared" si="0"/>
        <v>0</v>
      </c>
      <c r="X15" s="96">
        <f t="shared" si="0"/>
        <v>0</v>
      </c>
    </row>
    <row r="16" spans="1:24" ht="42" customHeight="1">
      <c r="A16" s="24"/>
      <c r="B16" s="65" t="s">
        <v>89</v>
      </c>
      <c r="C16" s="24" t="s">
        <v>0</v>
      </c>
      <c r="D16" s="24" t="s">
        <v>0</v>
      </c>
      <c r="E16" s="36">
        <f>E17+E18+E22+E19+E20+E21+E23</f>
        <v>989657.91</v>
      </c>
      <c r="F16" s="36">
        <f>F17+F18+F22+F19+F20+F21+F23</f>
        <v>974946.64</v>
      </c>
      <c r="G16" s="36">
        <f>H16+I16+J16+K16+L16</f>
        <v>302946.63999999996</v>
      </c>
      <c r="H16" s="36">
        <f>H17+H18+H19+H20+H21+H22+H23</f>
        <v>188.73</v>
      </c>
      <c r="I16" s="36">
        <f>I17+I18+I19+I20+I21+I22+I23</f>
        <v>302000</v>
      </c>
      <c r="J16" s="36">
        <f>J17+J18+J19+J20+J21+J22+J23</f>
        <v>757.91</v>
      </c>
      <c r="K16" s="36">
        <f>K17+K18+K19+K20+K21+K22+K23</f>
        <v>0</v>
      </c>
      <c r="L16" s="36">
        <f>L17+L18+L19+L20+L21+L22+L23</f>
        <v>0</v>
      </c>
      <c r="M16" s="36">
        <f aca="true" t="shared" si="1" ref="M16:X16">M17+M18+M22+M19+M20+M21+M23</f>
        <v>672000</v>
      </c>
      <c r="N16" s="36">
        <f t="shared" si="1"/>
        <v>100800</v>
      </c>
      <c r="O16" s="36">
        <f t="shared" si="1"/>
        <v>537600</v>
      </c>
      <c r="P16" s="36">
        <f t="shared" si="1"/>
        <v>33600</v>
      </c>
      <c r="Q16" s="36">
        <f t="shared" si="1"/>
        <v>0</v>
      </c>
      <c r="R16" s="36">
        <f t="shared" si="1"/>
        <v>0</v>
      </c>
      <c r="S16" s="36">
        <f t="shared" si="1"/>
        <v>0</v>
      </c>
      <c r="T16" s="36">
        <f t="shared" si="1"/>
        <v>0</v>
      </c>
      <c r="U16" s="36">
        <f t="shared" si="1"/>
        <v>0</v>
      </c>
      <c r="V16" s="36">
        <f t="shared" si="1"/>
        <v>0</v>
      </c>
      <c r="W16" s="36">
        <f t="shared" si="1"/>
        <v>0</v>
      </c>
      <c r="X16" s="36">
        <f t="shared" si="1"/>
        <v>0</v>
      </c>
    </row>
    <row r="17" spans="1:24" ht="52.5">
      <c r="A17" s="31">
        <v>1</v>
      </c>
      <c r="B17" s="30" t="s">
        <v>117</v>
      </c>
      <c r="C17" s="31" t="s">
        <v>176</v>
      </c>
      <c r="D17" s="31">
        <v>2014</v>
      </c>
      <c r="E17" s="35">
        <v>172000</v>
      </c>
      <c r="F17" s="70">
        <f>G17+M17+S17</f>
        <v>172000</v>
      </c>
      <c r="G17" s="28">
        <f>H17+I17+J17+K17+L17</f>
        <v>172000</v>
      </c>
      <c r="H17" s="28"/>
      <c r="I17" s="28">
        <v>172000</v>
      </c>
      <c r="J17" s="28"/>
      <c r="K17" s="28"/>
      <c r="L17" s="28"/>
      <c r="M17" s="28">
        <f aca="true" t="shared" si="2" ref="M17:M22">N17+O17+P17+Q17+R17</f>
        <v>0</v>
      </c>
      <c r="N17" s="28"/>
      <c r="O17" s="28"/>
      <c r="P17" s="28"/>
      <c r="Q17" s="28"/>
      <c r="R17" s="28"/>
      <c r="S17" s="28">
        <f aca="true" t="shared" si="3" ref="S17:S22">T17+U17+V17+W17+X17</f>
        <v>0</v>
      </c>
      <c r="T17" s="28"/>
      <c r="U17" s="28"/>
      <c r="V17" s="28"/>
      <c r="W17" s="28"/>
      <c r="X17" s="28"/>
    </row>
    <row r="18" spans="1:24" ht="52.5">
      <c r="A18" s="31">
        <v>2</v>
      </c>
      <c r="B18" s="30" t="s">
        <v>152</v>
      </c>
      <c r="C18" s="31" t="s">
        <v>115</v>
      </c>
      <c r="D18" s="31">
        <v>2014</v>
      </c>
      <c r="E18" s="35">
        <v>65000</v>
      </c>
      <c r="F18" s="70">
        <f aca="true" t="shared" si="4" ref="F18:F23">G18+M18+S18</f>
        <v>65000</v>
      </c>
      <c r="G18" s="28">
        <f aca="true" t="shared" si="5" ref="G18:G23">H18+I18+J18+K18+L18</f>
        <v>65000</v>
      </c>
      <c r="H18" s="28"/>
      <c r="I18" s="28">
        <v>65000</v>
      </c>
      <c r="J18" s="28"/>
      <c r="K18" s="28"/>
      <c r="L18" s="28"/>
      <c r="M18" s="28">
        <f t="shared" si="2"/>
        <v>0</v>
      </c>
      <c r="N18" s="28"/>
      <c r="O18" s="28"/>
      <c r="P18" s="28"/>
      <c r="Q18" s="28"/>
      <c r="R18" s="28"/>
      <c r="S18" s="28">
        <f t="shared" si="3"/>
        <v>0</v>
      </c>
      <c r="T18" s="28"/>
      <c r="U18" s="28"/>
      <c r="V18" s="28"/>
      <c r="W18" s="28"/>
      <c r="X18" s="28"/>
    </row>
    <row r="19" spans="1:24" ht="52.5">
      <c r="A19" s="31">
        <v>3</v>
      </c>
      <c r="B19" s="30" t="s">
        <v>116</v>
      </c>
      <c r="C19" s="31" t="s">
        <v>115</v>
      </c>
      <c r="D19" s="31">
        <v>2014</v>
      </c>
      <c r="E19" s="35">
        <v>65000</v>
      </c>
      <c r="F19" s="70">
        <f t="shared" si="4"/>
        <v>65000</v>
      </c>
      <c r="G19" s="28">
        <f t="shared" si="5"/>
        <v>65000</v>
      </c>
      <c r="H19" s="28"/>
      <c r="I19" s="28">
        <v>65000</v>
      </c>
      <c r="J19" s="28"/>
      <c r="K19" s="28"/>
      <c r="L19" s="28"/>
      <c r="M19" s="28">
        <f t="shared" si="2"/>
        <v>0</v>
      </c>
      <c r="N19" s="28"/>
      <c r="O19" s="28"/>
      <c r="P19" s="28"/>
      <c r="Q19" s="28"/>
      <c r="R19" s="28"/>
      <c r="S19" s="28">
        <f t="shared" si="3"/>
        <v>0</v>
      </c>
      <c r="T19" s="28"/>
      <c r="U19" s="28"/>
      <c r="V19" s="28"/>
      <c r="W19" s="28"/>
      <c r="X19" s="28"/>
    </row>
    <row r="20" spans="1:24" ht="39">
      <c r="A20" s="31">
        <v>4</v>
      </c>
      <c r="B20" s="30" t="s">
        <v>114</v>
      </c>
      <c r="C20" s="31" t="s">
        <v>110</v>
      </c>
      <c r="D20" s="31">
        <v>2015</v>
      </c>
      <c r="E20" s="35">
        <v>240000</v>
      </c>
      <c r="F20" s="70">
        <f t="shared" si="4"/>
        <v>240000</v>
      </c>
      <c r="G20" s="28">
        <f t="shared" si="5"/>
        <v>0</v>
      </c>
      <c r="H20" s="28"/>
      <c r="I20" s="35"/>
      <c r="J20" s="28"/>
      <c r="K20" s="28"/>
      <c r="L20" s="28"/>
      <c r="M20" s="28">
        <f t="shared" si="2"/>
        <v>240000</v>
      </c>
      <c r="N20" s="28">
        <v>36000</v>
      </c>
      <c r="O20" s="28">
        <v>192000</v>
      </c>
      <c r="P20" s="28">
        <v>12000</v>
      </c>
      <c r="Q20" s="28"/>
      <c r="R20" s="28"/>
      <c r="S20" s="28">
        <f t="shared" si="3"/>
        <v>0</v>
      </c>
      <c r="T20" s="28"/>
      <c r="U20" s="28"/>
      <c r="V20" s="28"/>
      <c r="W20" s="28"/>
      <c r="X20" s="28"/>
    </row>
    <row r="21" spans="1:24" ht="52.5">
      <c r="A21" s="31">
        <v>5</v>
      </c>
      <c r="B21" s="30" t="s">
        <v>113</v>
      </c>
      <c r="C21" s="31" t="s">
        <v>112</v>
      </c>
      <c r="D21" s="31">
        <v>2015</v>
      </c>
      <c r="E21" s="35">
        <v>192000</v>
      </c>
      <c r="F21" s="70">
        <f t="shared" si="4"/>
        <v>192000</v>
      </c>
      <c r="G21" s="28">
        <f t="shared" si="5"/>
        <v>0</v>
      </c>
      <c r="H21" s="28"/>
      <c r="I21" s="35"/>
      <c r="J21" s="28"/>
      <c r="K21" s="28"/>
      <c r="L21" s="28"/>
      <c r="M21" s="28">
        <f t="shared" si="2"/>
        <v>192000</v>
      </c>
      <c r="N21" s="28">
        <v>28800</v>
      </c>
      <c r="O21" s="28">
        <v>153600</v>
      </c>
      <c r="P21" s="28">
        <v>9600</v>
      </c>
      <c r="Q21" s="28"/>
      <c r="R21" s="28"/>
      <c r="S21" s="28">
        <f t="shared" si="3"/>
        <v>0</v>
      </c>
      <c r="T21" s="28"/>
      <c r="U21" s="28"/>
      <c r="V21" s="28"/>
      <c r="W21" s="28"/>
      <c r="X21" s="28"/>
    </row>
    <row r="22" spans="1:24" ht="52.5">
      <c r="A22" s="31">
        <v>6</v>
      </c>
      <c r="B22" s="30" t="s">
        <v>111</v>
      </c>
      <c r="C22" s="31" t="s">
        <v>110</v>
      </c>
      <c r="D22" s="31">
        <v>2015</v>
      </c>
      <c r="E22" s="35">
        <v>240000</v>
      </c>
      <c r="F22" s="70">
        <f t="shared" si="4"/>
        <v>240000</v>
      </c>
      <c r="G22" s="28">
        <f t="shared" si="5"/>
        <v>0</v>
      </c>
      <c r="H22" s="28"/>
      <c r="I22" s="35"/>
      <c r="J22" s="28"/>
      <c r="K22" s="28"/>
      <c r="L22" s="28"/>
      <c r="M22" s="28">
        <f t="shared" si="2"/>
        <v>240000</v>
      </c>
      <c r="N22" s="28">
        <v>36000</v>
      </c>
      <c r="O22" s="28">
        <v>192000</v>
      </c>
      <c r="P22" s="28">
        <v>12000</v>
      </c>
      <c r="Q22" s="28"/>
      <c r="R22" s="28"/>
      <c r="S22" s="28">
        <f t="shared" si="3"/>
        <v>0</v>
      </c>
      <c r="T22" s="28"/>
      <c r="U22" s="28"/>
      <c r="V22" s="28"/>
      <c r="W22" s="28"/>
      <c r="X22" s="28"/>
    </row>
    <row r="23" spans="1:24" ht="78.75">
      <c r="A23" s="31">
        <v>7</v>
      </c>
      <c r="B23" s="61" t="s">
        <v>153</v>
      </c>
      <c r="C23" s="31" t="s">
        <v>170</v>
      </c>
      <c r="D23" s="31" t="s">
        <v>2</v>
      </c>
      <c r="E23" s="35">
        <v>15657.91</v>
      </c>
      <c r="F23" s="70">
        <f t="shared" si="4"/>
        <v>946.64</v>
      </c>
      <c r="G23" s="28">
        <f t="shared" si="5"/>
        <v>946.64</v>
      </c>
      <c r="H23" s="28">
        <v>188.73</v>
      </c>
      <c r="I23" s="28"/>
      <c r="J23" s="28">
        <v>757.91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73"/>
      <c r="X23" s="73"/>
    </row>
    <row r="24" spans="1:24" ht="39">
      <c r="A24" s="31"/>
      <c r="B24" s="23" t="s">
        <v>13</v>
      </c>
      <c r="C24" s="24" t="s">
        <v>0</v>
      </c>
      <c r="D24" s="24" t="s">
        <v>0</v>
      </c>
      <c r="E24" s="36">
        <f>E25+E26+E27+E28+E29+E30+E31+E32</f>
        <v>651998.27</v>
      </c>
      <c r="F24" s="36">
        <f>F25+F26+F27+F28+F29+F30+F31+F32</f>
        <v>606885.55</v>
      </c>
      <c r="G24" s="36">
        <f>H24+I24+J24+K24+L24</f>
        <v>95262.98999999999</v>
      </c>
      <c r="H24" s="36">
        <f>H25+H26+H27+H28+H29+H30+H31+H32</f>
        <v>58400</v>
      </c>
      <c r="I24" s="36">
        <f>I25+I26+I27+I28+I29+I30+I31+I32</f>
        <v>10000</v>
      </c>
      <c r="J24" s="36">
        <f>J25+J26+J27+J28+J29+J30+J31+J32</f>
        <v>26862.989999999998</v>
      </c>
      <c r="K24" s="36">
        <f>K25+K26+K27+K28+K29+K30+K31+K32</f>
        <v>0</v>
      </c>
      <c r="L24" s="36">
        <f>L25+L26+L27+L28+L29+L30+L31+L32</f>
        <v>0</v>
      </c>
      <c r="M24" s="36">
        <f aca="true" t="shared" si="6" ref="M24:X24">M25+M26+M27+M28+M29+M30+M31+M32</f>
        <v>161622.56</v>
      </c>
      <c r="N24" s="36">
        <f t="shared" si="6"/>
        <v>66250</v>
      </c>
      <c r="O24" s="36">
        <f t="shared" si="6"/>
        <v>76622.56</v>
      </c>
      <c r="P24" s="36">
        <f t="shared" si="6"/>
        <v>18750</v>
      </c>
      <c r="Q24" s="36">
        <f t="shared" si="6"/>
        <v>0</v>
      </c>
      <c r="R24" s="36">
        <f t="shared" si="6"/>
        <v>0</v>
      </c>
      <c r="S24" s="36">
        <f t="shared" si="6"/>
        <v>350000</v>
      </c>
      <c r="T24" s="36">
        <f t="shared" si="6"/>
        <v>131250</v>
      </c>
      <c r="U24" s="36">
        <f t="shared" si="6"/>
        <v>175000</v>
      </c>
      <c r="V24" s="36">
        <f t="shared" si="6"/>
        <v>43750</v>
      </c>
      <c r="W24" s="36">
        <f t="shared" si="6"/>
        <v>0</v>
      </c>
      <c r="X24" s="36">
        <f t="shared" si="6"/>
        <v>0</v>
      </c>
    </row>
    <row r="25" spans="1:24" ht="26.25">
      <c r="A25" s="31">
        <v>8</v>
      </c>
      <c r="B25" s="30" t="s">
        <v>167</v>
      </c>
      <c r="C25" s="31" t="s">
        <v>109</v>
      </c>
      <c r="D25" s="31">
        <v>2014</v>
      </c>
      <c r="E25" s="35">
        <v>22100</v>
      </c>
      <c r="F25" s="70">
        <f aca="true" t="shared" si="7" ref="F25:F32">G25+M25+S25</f>
        <v>22100</v>
      </c>
      <c r="G25" s="28">
        <f>H25+I25+J25+K25+L25</f>
        <v>22100</v>
      </c>
      <c r="H25" s="28">
        <v>15900</v>
      </c>
      <c r="I25" s="28"/>
      <c r="J25" s="28">
        <v>6200</v>
      </c>
      <c r="K25" s="28"/>
      <c r="L25" s="28"/>
      <c r="M25" s="28">
        <f aca="true" t="shared" si="8" ref="M25:M32">N25+O25+P25+Q25+R25</f>
        <v>0</v>
      </c>
      <c r="N25" s="28"/>
      <c r="O25" s="28"/>
      <c r="P25" s="28"/>
      <c r="Q25" s="28"/>
      <c r="R25" s="28"/>
      <c r="S25" s="28">
        <f aca="true" t="shared" si="9" ref="S25:S32">T25+U25+V25+W25+X25</f>
        <v>0</v>
      </c>
      <c r="T25" s="28"/>
      <c r="U25" s="28"/>
      <c r="V25" s="28"/>
      <c r="W25" s="73"/>
      <c r="X25" s="73"/>
    </row>
    <row r="26" spans="1:24" ht="39">
      <c r="A26" s="31">
        <v>9</v>
      </c>
      <c r="B26" s="30" t="s">
        <v>204</v>
      </c>
      <c r="C26" s="31" t="s">
        <v>108</v>
      </c>
      <c r="D26" s="31">
        <v>2014</v>
      </c>
      <c r="E26" s="35">
        <v>30000</v>
      </c>
      <c r="F26" s="70">
        <f t="shared" si="7"/>
        <v>30000</v>
      </c>
      <c r="G26" s="28">
        <f aca="true" t="shared" si="10" ref="G26:G32">H26+I26+J26+K26+L26</f>
        <v>30000</v>
      </c>
      <c r="H26" s="28">
        <v>22500</v>
      </c>
      <c r="I26" s="28"/>
      <c r="J26" s="28">
        <v>7500</v>
      </c>
      <c r="K26" s="28"/>
      <c r="L26" s="28"/>
      <c r="M26" s="28">
        <f t="shared" si="8"/>
        <v>0</v>
      </c>
      <c r="N26" s="28"/>
      <c r="O26" s="28"/>
      <c r="P26" s="28"/>
      <c r="Q26" s="28"/>
      <c r="R26" s="28"/>
      <c r="S26" s="28">
        <f t="shared" si="9"/>
        <v>0</v>
      </c>
      <c r="T26" s="28"/>
      <c r="U26" s="28"/>
      <c r="V26" s="28"/>
      <c r="W26" s="73"/>
      <c r="X26" s="73"/>
    </row>
    <row r="27" spans="1:24" ht="39">
      <c r="A27" s="75" t="s">
        <v>194</v>
      </c>
      <c r="B27" s="74" t="s">
        <v>107</v>
      </c>
      <c r="C27" s="31" t="s">
        <v>106</v>
      </c>
      <c r="D27" s="31" t="s">
        <v>19</v>
      </c>
      <c r="E27" s="35">
        <v>50000</v>
      </c>
      <c r="F27" s="70">
        <f t="shared" si="7"/>
        <v>8887.28</v>
      </c>
      <c r="G27" s="28">
        <f t="shared" si="10"/>
        <v>8887.28</v>
      </c>
      <c r="H27" s="25"/>
      <c r="I27" s="25"/>
      <c r="J27" s="20">
        <v>8887.28</v>
      </c>
      <c r="K27" s="25"/>
      <c r="L27" s="25"/>
      <c r="M27" s="28">
        <f t="shared" si="8"/>
        <v>0</v>
      </c>
      <c r="N27" s="25"/>
      <c r="O27" s="25"/>
      <c r="P27" s="25"/>
      <c r="Q27" s="25"/>
      <c r="R27" s="25"/>
      <c r="S27" s="28">
        <f t="shared" si="9"/>
        <v>0</v>
      </c>
      <c r="T27" s="25"/>
      <c r="U27" s="25"/>
      <c r="V27" s="25"/>
      <c r="W27" s="25"/>
      <c r="X27" s="25"/>
    </row>
    <row r="28" spans="1:24" ht="26.25">
      <c r="A28" s="31">
        <v>11</v>
      </c>
      <c r="B28" s="30" t="s">
        <v>105</v>
      </c>
      <c r="C28" s="31" t="s">
        <v>184</v>
      </c>
      <c r="D28" s="31" t="s">
        <v>183</v>
      </c>
      <c r="E28" s="35">
        <v>252500</v>
      </c>
      <c r="F28" s="70">
        <f t="shared" si="7"/>
        <v>250600</v>
      </c>
      <c r="G28" s="28">
        <f t="shared" si="10"/>
        <v>600</v>
      </c>
      <c r="H28" s="28"/>
      <c r="I28" s="28"/>
      <c r="J28" s="28">
        <v>600</v>
      </c>
      <c r="K28" s="28"/>
      <c r="L28" s="28"/>
      <c r="M28" s="28">
        <f t="shared" si="8"/>
        <v>0</v>
      </c>
      <c r="N28" s="28"/>
      <c r="O28" s="28"/>
      <c r="P28" s="28"/>
      <c r="Q28" s="28"/>
      <c r="R28" s="28"/>
      <c r="S28" s="28">
        <f t="shared" si="9"/>
        <v>250000</v>
      </c>
      <c r="T28" s="28">
        <v>93750</v>
      </c>
      <c r="U28" s="28">
        <v>125000</v>
      </c>
      <c r="V28" s="28">
        <v>31250</v>
      </c>
      <c r="W28" s="73"/>
      <c r="X28" s="73"/>
    </row>
    <row r="29" spans="1:24" ht="26.25">
      <c r="A29" s="31">
        <v>12</v>
      </c>
      <c r="B29" s="30" t="s">
        <v>104</v>
      </c>
      <c r="C29" s="31" t="s">
        <v>103</v>
      </c>
      <c r="D29" s="31" t="s">
        <v>183</v>
      </c>
      <c r="E29" s="35">
        <v>252000</v>
      </c>
      <c r="F29" s="70">
        <f t="shared" si="7"/>
        <v>251100</v>
      </c>
      <c r="G29" s="28">
        <f t="shared" si="10"/>
        <v>1100</v>
      </c>
      <c r="H29" s="28"/>
      <c r="I29" s="28"/>
      <c r="J29" s="28">
        <v>1100</v>
      </c>
      <c r="K29" s="28"/>
      <c r="L29" s="28"/>
      <c r="M29" s="28">
        <f t="shared" si="8"/>
        <v>150000</v>
      </c>
      <c r="N29" s="28">
        <v>56250</v>
      </c>
      <c r="O29" s="28">
        <v>75000</v>
      </c>
      <c r="P29" s="28">
        <v>18750</v>
      </c>
      <c r="Q29" s="28"/>
      <c r="R29" s="28"/>
      <c r="S29" s="28">
        <f t="shared" si="9"/>
        <v>100000</v>
      </c>
      <c r="T29" s="28">
        <v>37500</v>
      </c>
      <c r="U29" s="28">
        <v>50000</v>
      </c>
      <c r="V29" s="28">
        <v>12500</v>
      </c>
      <c r="W29" s="73"/>
      <c r="X29" s="73"/>
    </row>
    <row r="30" spans="1:24" ht="69.75" customHeight="1">
      <c r="A30" s="31">
        <v>13</v>
      </c>
      <c r="B30" s="61" t="s">
        <v>102</v>
      </c>
      <c r="C30" s="31" t="s">
        <v>171</v>
      </c>
      <c r="D30" s="31" t="s">
        <v>2</v>
      </c>
      <c r="E30" s="35">
        <v>17975.71</v>
      </c>
      <c r="F30" s="70">
        <f t="shared" si="7"/>
        <v>17575.71</v>
      </c>
      <c r="G30" s="28">
        <f t="shared" si="10"/>
        <v>17575.71</v>
      </c>
      <c r="H30" s="28">
        <v>10000</v>
      </c>
      <c r="I30" s="28">
        <v>5000</v>
      </c>
      <c r="J30" s="28">
        <v>2575.71</v>
      </c>
      <c r="K30" s="28"/>
      <c r="L30" s="28"/>
      <c r="M30" s="28">
        <f t="shared" si="8"/>
        <v>0</v>
      </c>
      <c r="N30" s="28"/>
      <c r="O30" s="28"/>
      <c r="P30" s="28"/>
      <c r="Q30" s="28"/>
      <c r="R30" s="28"/>
      <c r="S30" s="28">
        <f t="shared" si="9"/>
        <v>0</v>
      </c>
      <c r="T30" s="28"/>
      <c r="U30" s="28"/>
      <c r="V30" s="28"/>
      <c r="W30" s="73"/>
      <c r="X30" s="73"/>
    </row>
    <row r="31" spans="1:24" ht="74.25" customHeight="1">
      <c r="A31" s="31">
        <v>14</v>
      </c>
      <c r="B31" s="61" t="s">
        <v>101</v>
      </c>
      <c r="C31" s="31" t="s">
        <v>177</v>
      </c>
      <c r="D31" s="31" t="s">
        <v>55</v>
      </c>
      <c r="E31" s="35">
        <f>11622.56+400</f>
        <v>12022.56</v>
      </c>
      <c r="F31" s="70">
        <f t="shared" si="7"/>
        <v>11622.56</v>
      </c>
      <c r="G31" s="28">
        <f t="shared" si="10"/>
        <v>0</v>
      </c>
      <c r="H31" s="28"/>
      <c r="I31" s="28"/>
      <c r="J31" s="28"/>
      <c r="K31" s="28"/>
      <c r="L31" s="28"/>
      <c r="M31" s="28">
        <f t="shared" si="8"/>
        <v>11622.56</v>
      </c>
      <c r="N31" s="28">
        <v>10000</v>
      </c>
      <c r="O31" s="28">
        <v>1622.56</v>
      </c>
      <c r="P31" s="28">
        <v>0</v>
      </c>
      <c r="Q31" s="28"/>
      <c r="R31" s="28"/>
      <c r="S31" s="28">
        <f t="shared" si="9"/>
        <v>0</v>
      </c>
      <c r="T31" s="28"/>
      <c r="U31" s="28"/>
      <c r="V31" s="28"/>
      <c r="W31" s="73"/>
      <c r="X31" s="73"/>
    </row>
    <row r="32" spans="1:24" ht="78.75">
      <c r="A32" s="31">
        <v>15</v>
      </c>
      <c r="B32" s="61" t="s">
        <v>154</v>
      </c>
      <c r="C32" s="31" t="s">
        <v>172</v>
      </c>
      <c r="D32" s="31" t="s">
        <v>2</v>
      </c>
      <c r="E32" s="35">
        <v>15400</v>
      </c>
      <c r="F32" s="70">
        <f t="shared" si="7"/>
        <v>15000</v>
      </c>
      <c r="G32" s="28">
        <f t="shared" si="10"/>
        <v>15000</v>
      </c>
      <c r="H32" s="28">
        <v>10000</v>
      </c>
      <c r="I32" s="28">
        <v>5000</v>
      </c>
      <c r="J32" s="28"/>
      <c r="K32" s="28"/>
      <c r="L32" s="28"/>
      <c r="M32" s="28">
        <f t="shared" si="8"/>
        <v>0</v>
      </c>
      <c r="N32" s="28"/>
      <c r="O32" s="28"/>
      <c r="P32" s="28"/>
      <c r="Q32" s="28"/>
      <c r="R32" s="28"/>
      <c r="S32" s="28">
        <f t="shared" si="9"/>
        <v>0</v>
      </c>
      <c r="T32" s="28"/>
      <c r="U32" s="28"/>
      <c r="V32" s="28"/>
      <c r="W32" s="73"/>
      <c r="X32" s="73"/>
    </row>
    <row r="33" spans="1:24" ht="54.75">
      <c r="A33" s="24" t="s">
        <v>100</v>
      </c>
      <c r="B33" s="72" t="s">
        <v>99</v>
      </c>
      <c r="C33" s="24" t="s">
        <v>0</v>
      </c>
      <c r="D33" s="24" t="s">
        <v>0</v>
      </c>
      <c r="E33" s="25">
        <f>E34</f>
        <v>394939.36</v>
      </c>
      <c r="F33" s="68">
        <f>F34+F38</f>
        <v>114669.7</v>
      </c>
      <c r="G33" s="25">
        <f>H33+I33+J33+K33+L33</f>
        <v>114669.7</v>
      </c>
      <c r="H33" s="25">
        <f>H34+H37</f>
        <v>41250</v>
      </c>
      <c r="I33" s="25">
        <f>I34+I37</f>
        <v>55000</v>
      </c>
      <c r="J33" s="25">
        <f>J34+J37</f>
        <v>18419.7</v>
      </c>
      <c r="K33" s="25">
        <f>K34+K37</f>
        <v>0</v>
      </c>
      <c r="L33" s="25">
        <f>L34+L37</f>
        <v>0</v>
      </c>
      <c r="M33" s="25">
        <f>M34</f>
        <v>0</v>
      </c>
      <c r="N33" s="25">
        <f>N34</f>
        <v>0</v>
      </c>
      <c r="O33" s="25">
        <f aca="true" t="shared" si="11" ref="O33:X34">O34</f>
        <v>0</v>
      </c>
      <c r="P33" s="25">
        <f t="shared" si="11"/>
        <v>0</v>
      </c>
      <c r="Q33" s="25">
        <f t="shared" si="11"/>
        <v>0</v>
      </c>
      <c r="R33" s="25">
        <f t="shared" si="11"/>
        <v>0</v>
      </c>
      <c r="S33" s="25">
        <f t="shared" si="11"/>
        <v>0</v>
      </c>
      <c r="T33" s="25">
        <f t="shared" si="11"/>
        <v>0</v>
      </c>
      <c r="U33" s="25">
        <f t="shared" si="11"/>
        <v>0</v>
      </c>
      <c r="V33" s="25">
        <f t="shared" si="11"/>
        <v>0</v>
      </c>
      <c r="W33" s="25">
        <f t="shared" si="11"/>
        <v>0</v>
      </c>
      <c r="X33" s="25">
        <f t="shared" si="11"/>
        <v>0</v>
      </c>
    </row>
    <row r="34" spans="1:24" ht="39">
      <c r="A34" s="22"/>
      <c r="B34" s="23" t="s">
        <v>13</v>
      </c>
      <c r="C34" s="24" t="s">
        <v>0</v>
      </c>
      <c r="D34" s="24" t="s">
        <v>0</v>
      </c>
      <c r="E34" s="36">
        <f>E35+E38+E36</f>
        <v>394939.36</v>
      </c>
      <c r="F34" s="71">
        <f>F35+F36</f>
        <v>113869.7</v>
      </c>
      <c r="G34" s="36">
        <f>H34+I34+J34+K34+L34</f>
        <v>113869.7</v>
      </c>
      <c r="H34" s="36">
        <f>H35+H36</f>
        <v>41250</v>
      </c>
      <c r="I34" s="36">
        <f>I35+I36</f>
        <v>55000</v>
      </c>
      <c r="J34" s="36">
        <f>J35+J36</f>
        <v>17619.7</v>
      </c>
      <c r="K34" s="36">
        <f>K35+K36</f>
        <v>0</v>
      </c>
      <c r="L34" s="36">
        <f>L35+L36</f>
        <v>0</v>
      </c>
      <c r="M34" s="36">
        <f>M35</f>
        <v>0</v>
      </c>
      <c r="N34" s="36">
        <f>N35</f>
        <v>0</v>
      </c>
      <c r="O34" s="36">
        <f t="shared" si="11"/>
        <v>0</v>
      </c>
      <c r="P34" s="36">
        <f t="shared" si="11"/>
        <v>0</v>
      </c>
      <c r="Q34" s="36">
        <f t="shared" si="11"/>
        <v>0</v>
      </c>
      <c r="R34" s="36">
        <f t="shared" si="11"/>
        <v>0</v>
      </c>
      <c r="S34" s="36">
        <f t="shared" si="11"/>
        <v>0</v>
      </c>
      <c r="T34" s="36">
        <f t="shared" si="11"/>
        <v>0</v>
      </c>
      <c r="U34" s="36">
        <f t="shared" si="11"/>
        <v>0</v>
      </c>
      <c r="V34" s="36">
        <f t="shared" si="11"/>
        <v>0</v>
      </c>
      <c r="W34" s="36">
        <f t="shared" si="11"/>
        <v>0</v>
      </c>
      <c r="X34" s="36">
        <f t="shared" si="11"/>
        <v>0</v>
      </c>
    </row>
    <row r="35" spans="1:25" ht="39">
      <c r="A35" s="22" t="s">
        <v>155</v>
      </c>
      <c r="B35" s="61" t="s">
        <v>98</v>
      </c>
      <c r="C35" s="22" t="s">
        <v>142</v>
      </c>
      <c r="D35" s="22" t="s">
        <v>55</v>
      </c>
      <c r="E35" s="70">
        <f>F35</f>
        <v>110000</v>
      </c>
      <c r="F35" s="35">
        <v>110000</v>
      </c>
      <c r="G35" s="35">
        <f>H35+I35+J35+K35+L35</f>
        <v>110000</v>
      </c>
      <c r="H35" s="28">
        <v>41250</v>
      </c>
      <c r="I35" s="28">
        <v>55000</v>
      </c>
      <c r="J35" s="28">
        <v>13750</v>
      </c>
      <c r="K35" s="28">
        <v>0</v>
      </c>
      <c r="L35" s="28">
        <v>0</v>
      </c>
      <c r="M35" s="28">
        <f>N35+O35+P35+Q35+R35</f>
        <v>0</v>
      </c>
      <c r="N35" s="28">
        <v>0</v>
      </c>
      <c r="O35" s="28"/>
      <c r="P35" s="28"/>
      <c r="Q35" s="28"/>
      <c r="R35" s="28"/>
      <c r="S35" s="28">
        <f>T35+U35+V35+W35+X35</f>
        <v>0</v>
      </c>
      <c r="T35" s="28">
        <v>0</v>
      </c>
      <c r="U35" s="28"/>
      <c r="V35" s="28"/>
      <c r="W35" s="28"/>
      <c r="X35" s="28"/>
      <c r="Y35" s="69"/>
    </row>
    <row r="36" spans="1:25" ht="39">
      <c r="A36" s="22" t="s">
        <v>199</v>
      </c>
      <c r="B36" s="104" t="s">
        <v>196</v>
      </c>
      <c r="C36" s="22" t="s">
        <v>198</v>
      </c>
      <c r="D36" s="22" t="s">
        <v>197</v>
      </c>
      <c r="E36" s="70">
        <v>281639.36</v>
      </c>
      <c r="F36" s="35">
        <v>3869.7</v>
      </c>
      <c r="G36" s="35">
        <f>H36+I36+J36+K36+L36</f>
        <v>3869.7</v>
      </c>
      <c r="H36" s="28"/>
      <c r="I36" s="28"/>
      <c r="J36" s="28">
        <v>3869.7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69"/>
    </row>
    <row r="37" spans="1:25" s="103" customFormat="1" ht="52.5">
      <c r="A37" s="100"/>
      <c r="B37" s="99" t="s">
        <v>195</v>
      </c>
      <c r="C37" s="24" t="s">
        <v>0</v>
      </c>
      <c r="D37" s="24" t="s">
        <v>0</v>
      </c>
      <c r="E37" s="101">
        <f>E38</f>
        <v>3300</v>
      </c>
      <c r="F37" s="101">
        <f aca="true" t="shared" si="12" ref="F37:X37">F38</f>
        <v>800</v>
      </c>
      <c r="G37" s="101">
        <f t="shared" si="12"/>
        <v>800</v>
      </c>
      <c r="H37" s="101">
        <f t="shared" si="12"/>
        <v>0</v>
      </c>
      <c r="I37" s="101">
        <f t="shared" si="12"/>
        <v>0</v>
      </c>
      <c r="J37" s="101">
        <f t="shared" si="12"/>
        <v>800</v>
      </c>
      <c r="K37" s="101">
        <f t="shared" si="12"/>
        <v>0</v>
      </c>
      <c r="L37" s="101">
        <f t="shared" si="12"/>
        <v>0</v>
      </c>
      <c r="M37" s="101">
        <f t="shared" si="12"/>
        <v>0</v>
      </c>
      <c r="N37" s="101">
        <f t="shared" si="12"/>
        <v>0</v>
      </c>
      <c r="O37" s="101">
        <f t="shared" si="12"/>
        <v>0</v>
      </c>
      <c r="P37" s="101">
        <f t="shared" si="12"/>
        <v>0</v>
      </c>
      <c r="Q37" s="101">
        <f t="shared" si="12"/>
        <v>0</v>
      </c>
      <c r="R37" s="101">
        <f t="shared" si="12"/>
        <v>0</v>
      </c>
      <c r="S37" s="101">
        <f t="shared" si="12"/>
        <v>0</v>
      </c>
      <c r="T37" s="101">
        <f t="shared" si="12"/>
        <v>0</v>
      </c>
      <c r="U37" s="101">
        <f t="shared" si="12"/>
        <v>0</v>
      </c>
      <c r="V37" s="101">
        <f t="shared" si="12"/>
        <v>0</v>
      </c>
      <c r="W37" s="101">
        <f t="shared" si="12"/>
        <v>0</v>
      </c>
      <c r="X37" s="101">
        <f t="shared" si="12"/>
        <v>0</v>
      </c>
      <c r="Y37" s="102"/>
    </row>
    <row r="38" spans="1:25" ht="39">
      <c r="A38" s="22" t="s">
        <v>200</v>
      </c>
      <c r="B38" s="61" t="s">
        <v>98</v>
      </c>
      <c r="C38" s="22" t="s">
        <v>142</v>
      </c>
      <c r="D38" s="22" t="s">
        <v>55</v>
      </c>
      <c r="E38" s="70">
        <v>3300</v>
      </c>
      <c r="F38" s="35">
        <v>800</v>
      </c>
      <c r="G38" s="35">
        <f>H38+I38+J38+K38+L38</f>
        <v>800</v>
      </c>
      <c r="H38" s="28"/>
      <c r="I38" s="28"/>
      <c r="J38" s="28">
        <v>800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69"/>
    </row>
    <row r="39" spans="1:24" ht="54" customHeight="1">
      <c r="A39" s="24" t="s">
        <v>97</v>
      </c>
      <c r="B39" s="27" t="s">
        <v>96</v>
      </c>
      <c r="C39" s="24" t="s">
        <v>0</v>
      </c>
      <c r="D39" s="24" t="s">
        <v>0</v>
      </c>
      <c r="E39" s="25">
        <f aca="true" t="shared" si="13" ref="E39:X39">E40</f>
        <v>63000</v>
      </c>
      <c r="F39" s="68">
        <f t="shared" si="13"/>
        <v>63000</v>
      </c>
      <c r="G39" s="25">
        <f t="shared" si="13"/>
        <v>16500</v>
      </c>
      <c r="H39" s="25">
        <f t="shared" si="13"/>
        <v>0</v>
      </c>
      <c r="I39" s="25">
        <f t="shared" si="13"/>
        <v>0</v>
      </c>
      <c r="J39" s="25">
        <f t="shared" si="13"/>
        <v>1000</v>
      </c>
      <c r="K39" s="25">
        <f t="shared" si="13"/>
        <v>0</v>
      </c>
      <c r="L39" s="25">
        <f t="shared" si="13"/>
        <v>15500</v>
      </c>
      <c r="M39" s="25">
        <f t="shared" si="13"/>
        <v>46500</v>
      </c>
      <c r="N39" s="25">
        <f t="shared" si="13"/>
        <v>15000</v>
      </c>
      <c r="O39" s="25">
        <f t="shared" si="13"/>
        <v>0</v>
      </c>
      <c r="P39" s="25">
        <f t="shared" si="13"/>
        <v>16000</v>
      </c>
      <c r="Q39" s="25">
        <f t="shared" si="13"/>
        <v>0</v>
      </c>
      <c r="R39" s="25">
        <f t="shared" si="13"/>
        <v>15500</v>
      </c>
      <c r="S39" s="25">
        <f t="shared" si="13"/>
        <v>0</v>
      </c>
      <c r="T39" s="25">
        <f t="shared" si="13"/>
        <v>0</v>
      </c>
      <c r="U39" s="25">
        <f t="shared" si="13"/>
        <v>0</v>
      </c>
      <c r="V39" s="25">
        <f t="shared" si="13"/>
        <v>0</v>
      </c>
      <c r="W39" s="25">
        <f t="shared" si="13"/>
        <v>0</v>
      </c>
      <c r="X39" s="25">
        <f t="shared" si="13"/>
        <v>0</v>
      </c>
    </row>
    <row r="40" spans="1:24" ht="39">
      <c r="A40" s="24"/>
      <c r="B40" s="23" t="s">
        <v>13</v>
      </c>
      <c r="C40" s="24" t="s">
        <v>0</v>
      </c>
      <c r="D40" s="24" t="s">
        <v>0</v>
      </c>
      <c r="E40" s="36">
        <f aca="true" t="shared" si="14" ref="E40:X40">E41+E42</f>
        <v>63000</v>
      </c>
      <c r="F40" s="36">
        <f t="shared" si="14"/>
        <v>63000</v>
      </c>
      <c r="G40" s="36">
        <f t="shared" si="14"/>
        <v>16500</v>
      </c>
      <c r="H40" s="36">
        <f t="shared" si="14"/>
        <v>0</v>
      </c>
      <c r="I40" s="36">
        <f t="shared" si="14"/>
        <v>0</v>
      </c>
      <c r="J40" s="36">
        <f t="shared" si="14"/>
        <v>1000</v>
      </c>
      <c r="K40" s="36">
        <f t="shared" si="14"/>
        <v>0</v>
      </c>
      <c r="L40" s="105">
        <f t="shared" si="14"/>
        <v>15500</v>
      </c>
      <c r="M40" s="36">
        <f t="shared" si="14"/>
        <v>46500</v>
      </c>
      <c r="N40" s="36">
        <f t="shared" si="14"/>
        <v>15000</v>
      </c>
      <c r="O40" s="36">
        <f t="shared" si="14"/>
        <v>0</v>
      </c>
      <c r="P40" s="36">
        <f t="shared" si="14"/>
        <v>16000</v>
      </c>
      <c r="Q40" s="36">
        <f t="shared" si="14"/>
        <v>0</v>
      </c>
      <c r="R40" s="36">
        <f t="shared" si="14"/>
        <v>15500</v>
      </c>
      <c r="S40" s="36">
        <f t="shared" si="14"/>
        <v>0</v>
      </c>
      <c r="T40" s="36">
        <f t="shared" si="14"/>
        <v>0</v>
      </c>
      <c r="U40" s="36">
        <f t="shared" si="14"/>
        <v>0</v>
      </c>
      <c r="V40" s="36">
        <f t="shared" si="14"/>
        <v>0</v>
      </c>
      <c r="W40" s="36">
        <f t="shared" si="14"/>
        <v>0</v>
      </c>
      <c r="X40" s="106">
        <f t="shared" si="14"/>
        <v>0</v>
      </c>
    </row>
    <row r="41" spans="1:24" ht="39">
      <c r="A41" s="31">
        <v>19</v>
      </c>
      <c r="B41" s="30" t="s">
        <v>156</v>
      </c>
      <c r="C41" s="31" t="s">
        <v>95</v>
      </c>
      <c r="D41" s="31" t="s">
        <v>11</v>
      </c>
      <c r="E41" s="35">
        <v>21000</v>
      </c>
      <c r="F41" s="29">
        <f>G41+M41+S41</f>
        <v>21000</v>
      </c>
      <c r="G41" s="28">
        <f aca="true" t="shared" si="15" ref="G41:G64">H41+I41+J41+K41+L41</f>
        <v>1000</v>
      </c>
      <c r="H41" s="67"/>
      <c r="I41" s="67"/>
      <c r="J41" s="35">
        <v>1000</v>
      </c>
      <c r="K41" s="67"/>
      <c r="L41" s="67"/>
      <c r="M41" s="28">
        <f>N41+O41+P41+Q41+R41</f>
        <v>20000</v>
      </c>
      <c r="N41" s="35">
        <v>15000</v>
      </c>
      <c r="O41" s="35"/>
      <c r="P41" s="35">
        <v>5000</v>
      </c>
      <c r="Q41" s="35"/>
      <c r="R41" s="35"/>
      <c r="S41" s="35">
        <f>T41+U41+V41+W41+X41</f>
        <v>0</v>
      </c>
      <c r="T41" s="66"/>
      <c r="U41" s="66"/>
      <c r="V41" s="66"/>
      <c r="W41" s="66"/>
      <c r="X41" s="66"/>
    </row>
    <row r="42" spans="1:24" ht="26.25">
      <c r="A42" s="31">
        <v>20</v>
      </c>
      <c r="B42" s="64" t="s">
        <v>178</v>
      </c>
      <c r="C42" s="30" t="s">
        <v>108</v>
      </c>
      <c r="D42" s="31" t="s">
        <v>55</v>
      </c>
      <c r="E42" s="35">
        <v>42000</v>
      </c>
      <c r="F42" s="29">
        <f>G42+M42+S42</f>
        <v>42000</v>
      </c>
      <c r="G42" s="28">
        <f t="shared" si="15"/>
        <v>15500</v>
      </c>
      <c r="H42" s="51"/>
      <c r="I42" s="51"/>
      <c r="J42" s="51"/>
      <c r="K42" s="51"/>
      <c r="L42" s="28">
        <v>15500</v>
      </c>
      <c r="M42" s="28">
        <f>N42+O42+P42+Q42+R42</f>
        <v>26500</v>
      </c>
      <c r="N42" s="51"/>
      <c r="O42" s="51"/>
      <c r="P42" s="51">
        <v>11000</v>
      </c>
      <c r="Q42" s="51"/>
      <c r="R42" s="28">
        <v>15500</v>
      </c>
      <c r="S42" s="35">
        <f>T42+U42+V42+W42+X42</f>
        <v>0</v>
      </c>
      <c r="T42" s="51"/>
      <c r="U42" s="51"/>
      <c r="V42" s="51"/>
      <c r="W42" s="51"/>
      <c r="X42" s="51">
        <v>0</v>
      </c>
    </row>
    <row r="43" spans="1:24" ht="57" customHeight="1">
      <c r="A43" s="24" t="s">
        <v>94</v>
      </c>
      <c r="B43" s="27" t="s">
        <v>93</v>
      </c>
      <c r="C43" s="24" t="s">
        <v>0</v>
      </c>
      <c r="D43" s="24" t="s">
        <v>0</v>
      </c>
      <c r="E43" s="25">
        <f aca="true" t="shared" si="16" ref="E43:X43">E44+E49</f>
        <v>96272.16</v>
      </c>
      <c r="F43" s="25">
        <f t="shared" si="16"/>
        <v>93991.856</v>
      </c>
      <c r="G43" s="25">
        <f t="shared" si="15"/>
        <v>60991.856</v>
      </c>
      <c r="H43" s="25">
        <f>H44+H49</f>
        <v>19425</v>
      </c>
      <c r="I43" s="25">
        <f t="shared" si="16"/>
        <v>0</v>
      </c>
      <c r="J43" s="25">
        <f t="shared" si="16"/>
        <v>35566.856</v>
      </c>
      <c r="K43" s="25">
        <f t="shared" si="16"/>
        <v>0</v>
      </c>
      <c r="L43" s="25">
        <f t="shared" si="16"/>
        <v>6000</v>
      </c>
      <c r="M43" s="25">
        <f t="shared" si="16"/>
        <v>16000</v>
      </c>
      <c r="N43" s="25">
        <f t="shared" si="16"/>
        <v>12000</v>
      </c>
      <c r="O43" s="25">
        <f t="shared" si="16"/>
        <v>0</v>
      </c>
      <c r="P43" s="25">
        <f t="shared" si="16"/>
        <v>4000</v>
      </c>
      <c r="Q43" s="25">
        <f t="shared" si="16"/>
        <v>0</v>
      </c>
      <c r="R43" s="25">
        <f t="shared" si="16"/>
        <v>0</v>
      </c>
      <c r="S43" s="25">
        <f t="shared" si="16"/>
        <v>17000</v>
      </c>
      <c r="T43" s="25">
        <f t="shared" si="16"/>
        <v>12750</v>
      </c>
      <c r="U43" s="25">
        <f t="shared" si="16"/>
        <v>0</v>
      </c>
      <c r="V43" s="25">
        <f t="shared" si="16"/>
        <v>4250</v>
      </c>
      <c r="W43" s="25">
        <f t="shared" si="16"/>
        <v>0</v>
      </c>
      <c r="X43" s="25">
        <f t="shared" si="16"/>
        <v>0</v>
      </c>
    </row>
    <row r="44" spans="1:24" ht="39">
      <c r="A44" s="24"/>
      <c r="B44" s="23" t="s">
        <v>13</v>
      </c>
      <c r="C44" s="24" t="s">
        <v>0</v>
      </c>
      <c r="D44" s="24" t="s">
        <v>0</v>
      </c>
      <c r="E44" s="36">
        <f>E45+E47+E48+E46</f>
        <v>60272.16</v>
      </c>
      <c r="F44" s="36">
        <f>F45+F47+F48+F46</f>
        <v>57991.856</v>
      </c>
      <c r="G44" s="36">
        <f t="shared" si="15"/>
        <v>24991.856</v>
      </c>
      <c r="H44" s="36">
        <f>H45+H46+H47+H48</f>
        <v>9300</v>
      </c>
      <c r="I44" s="36">
        <f>I45+I46+I47+I48</f>
        <v>0</v>
      </c>
      <c r="J44" s="36">
        <f>J45+J46+J47+J48</f>
        <v>9691.856</v>
      </c>
      <c r="K44" s="36">
        <f>K45+K46+K47+K48</f>
        <v>0</v>
      </c>
      <c r="L44" s="36">
        <f>L45+L46+L47+L48</f>
        <v>6000</v>
      </c>
      <c r="M44" s="36">
        <f aca="true" t="shared" si="17" ref="M44:X44">M45+M47+M48+M46</f>
        <v>16000</v>
      </c>
      <c r="N44" s="36">
        <f t="shared" si="17"/>
        <v>12000</v>
      </c>
      <c r="O44" s="36">
        <f t="shared" si="17"/>
        <v>0</v>
      </c>
      <c r="P44" s="36">
        <f t="shared" si="17"/>
        <v>4000</v>
      </c>
      <c r="Q44" s="36">
        <f t="shared" si="17"/>
        <v>0</v>
      </c>
      <c r="R44" s="36">
        <f t="shared" si="17"/>
        <v>0</v>
      </c>
      <c r="S44" s="36">
        <f t="shared" si="17"/>
        <v>17000</v>
      </c>
      <c r="T44" s="36">
        <f t="shared" si="17"/>
        <v>12750</v>
      </c>
      <c r="U44" s="36">
        <f t="shared" si="17"/>
        <v>0</v>
      </c>
      <c r="V44" s="36">
        <f t="shared" si="17"/>
        <v>4250</v>
      </c>
      <c r="W44" s="36">
        <f t="shared" si="17"/>
        <v>0</v>
      </c>
      <c r="X44" s="36">
        <f t="shared" si="17"/>
        <v>0</v>
      </c>
    </row>
    <row r="45" spans="1:24" ht="27.75" customHeight="1">
      <c r="A45" s="32">
        <v>21</v>
      </c>
      <c r="B45" s="64" t="s">
        <v>92</v>
      </c>
      <c r="C45" s="32" t="s">
        <v>146</v>
      </c>
      <c r="D45" s="31">
        <v>2014</v>
      </c>
      <c r="E45" s="35">
        <v>6200</v>
      </c>
      <c r="F45" s="11">
        <f>G45+M45+S45</f>
        <v>5000</v>
      </c>
      <c r="G45" s="28">
        <f t="shared" si="15"/>
        <v>5000</v>
      </c>
      <c r="H45" s="28"/>
      <c r="I45" s="28"/>
      <c r="J45" s="28">
        <v>2000</v>
      </c>
      <c r="K45" s="28"/>
      <c r="L45" s="28">
        <v>3000</v>
      </c>
      <c r="M45" s="16"/>
      <c r="N45" s="28"/>
      <c r="O45" s="28"/>
      <c r="P45" s="28"/>
      <c r="Q45" s="28"/>
      <c r="R45" s="28"/>
      <c r="S45" s="28">
        <f>T45+V45+X45+U45</f>
        <v>0</v>
      </c>
      <c r="T45" s="28"/>
      <c r="U45" s="28"/>
      <c r="V45" s="28"/>
      <c r="W45" s="28"/>
      <c r="X45" s="28"/>
    </row>
    <row r="46" spans="1:24" ht="42.75" customHeight="1">
      <c r="A46" s="31">
        <v>22</v>
      </c>
      <c r="B46" s="30" t="s">
        <v>193</v>
      </c>
      <c r="C46" s="32" t="s">
        <v>146</v>
      </c>
      <c r="D46" s="32" t="s">
        <v>2</v>
      </c>
      <c r="E46" s="20">
        <f>F46</f>
        <v>5472.16</v>
      </c>
      <c r="F46" s="29">
        <f>G46+M46+S46</f>
        <v>5472.16</v>
      </c>
      <c r="G46" s="28">
        <f t="shared" si="15"/>
        <v>5472.16</v>
      </c>
      <c r="H46" s="28"/>
      <c r="I46" s="28"/>
      <c r="J46" s="28">
        <v>2472.16</v>
      </c>
      <c r="K46" s="28"/>
      <c r="L46" s="28">
        <v>3000</v>
      </c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33.75" customHeight="1">
      <c r="A47" s="31">
        <v>23</v>
      </c>
      <c r="B47" s="64" t="s">
        <v>91</v>
      </c>
      <c r="C47" s="32" t="s">
        <v>147</v>
      </c>
      <c r="D47" s="31" t="s">
        <v>2</v>
      </c>
      <c r="E47" s="35">
        <f>12519.7+1080.3</f>
        <v>13600</v>
      </c>
      <c r="F47" s="11">
        <f>G47+M47+S47</f>
        <v>12519.696</v>
      </c>
      <c r="G47" s="28">
        <f t="shared" si="15"/>
        <v>12519.696</v>
      </c>
      <c r="H47" s="28">
        <v>9300</v>
      </c>
      <c r="I47" s="28"/>
      <c r="J47" s="28">
        <v>3219.696</v>
      </c>
      <c r="K47" s="28"/>
      <c r="L47" s="28"/>
      <c r="M47" s="16">
        <f>N47+O47+P47+Q47+R47</f>
        <v>0</v>
      </c>
      <c r="N47" s="28"/>
      <c r="O47" s="28">
        <v>0</v>
      </c>
      <c r="P47" s="28">
        <v>0</v>
      </c>
      <c r="Q47" s="28"/>
      <c r="R47" s="28"/>
      <c r="S47" s="28"/>
      <c r="T47" s="28"/>
      <c r="U47" s="28"/>
      <c r="V47" s="28"/>
      <c r="W47" s="28"/>
      <c r="X47" s="28"/>
    </row>
    <row r="48" spans="1:24" ht="44.25" customHeight="1">
      <c r="A48" s="31">
        <v>24</v>
      </c>
      <c r="B48" s="88" t="s">
        <v>90</v>
      </c>
      <c r="C48" s="32" t="s">
        <v>148</v>
      </c>
      <c r="D48" s="31" t="s">
        <v>7</v>
      </c>
      <c r="E48" s="35">
        <v>35000</v>
      </c>
      <c r="F48" s="11">
        <f>G48+M48+S48</f>
        <v>35000</v>
      </c>
      <c r="G48" s="28">
        <f t="shared" si="15"/>
        <v>2000</v>
      </c>
      <c r="H48" s="28"/>
      <c r="I48" s="28"/>
      <c r="J48" s="28">
        <f>3000-1000</f>
        <v>2000</v>
      </c>
      <c r="K48" s="28"/>
      <c r="L48" s="28"/>
      <c r="M48" s="28">
        <v>16000</v>
      </c>
      <c r="N48" s="28">
        <f>(M48-O48)*0.75</f>
        <v>12000</v>
      </c>
      <c r="O48" s="28"/>
      <c r="P48" s="28">
        <f>(M48-O48)*0.25</f>
        <v>4000</v>
      </c>
      <c r="Q48" s="28"/>
      <c r="R48" s="28"/>
      <c r="S48" s="28">
        <v>17000</v>
      </c>
      <c r="T48" s="28">
        <f>(S48-U48)*0.75</f>
        <v>12750</v>
      </c>
      <c r="U48" s="28"/>
      <c r="V48" s="28">
        <f>(S48-U48)*0.25</f>
        <v>4250</v>
      </c>
      <c r="W48" s="28"/>
      <c r="X48" s="28"/>
    </row>
    <row r="49" spans="1:24" ht="44.25" customHeight="1">
      <c r="A49" s="31"/>
      <c r="B49" s="65" t="s">
        <v>89</v>
      </c>
      <c r="C49" s="24" t="s">
        <v>0</v>
      </c>
      <c r="D49" s="24" t="s">
        <v>0</v>
      </c>
      <c r="E49" s="36">
        <f aca="true" t="shared" si="18" ref="E49:X49">E50+E51</f>
        <v>36000</v>
      </c>
      <c r="F49" s="36">
        <f t="shared" si="18"/>
        <v>36000</v>
      </c>
      <c r="G49" s="36">
        <f t="shared" si="15"/>
        <v>36000</v>
      </c>
      <c r="H49" s="36">
        <f t="shared" si="18"/>
        <v>10125</v>
      </c>
      <c r="I49" s="36">
        <f t="shared" si="18"/>
        <v>0</v>
      </c>
      <c r="J49" s="36">
        <f t="shared" si="18"/>
        <v>25875</v>
      </c>
      <c r="K49" s="36">
        <f t="shared" si="18"/>
        <v>0</v>
      </c>
      <c r="L49" s="36">
        <f t="shared" si="18"/>
        <v>0</v>
      </c>
      <c r="M49" s="36">
        <f t="shared" si="18"/>
        <v>0</v>
      </c>
      <c r="N49" s="36">
        <f t="shared" si="18"/>
        <v>0</v>
      </c>
      <c r="O49" s="36">
        <f t="shared" si="18"/>
        <v>0</v>
      </c>
      <c r="P49" s="36">
        <f t="shared" si="18"/>
        <v>0</v>
      </c>
      <c r="Q49" s="36">
        <f t="shared" si="18"/>
        <v>0</v>
      </c>
      <c r="R49" s="36">
        <f t="shared" si="18"/>
        <v>0</v>
      </c>
      <c r="S49" s="36">
        <f t="shared" si="18"/>
        <v>0</v>
      </c>
      <c r="T49" s="36">
        <f t="shared" si="18"/>
        <v>0</v>
      </c>
      <c r="U49" s="36">
        <f t="shared" si="18"/>
        <v>0</v>
      </c>
      <c r="V49" s="36">
        <f t="shared" si="18"/>
        <v>0</v>
      </c>
      <c r="W49" s="36">
        <f t="shared" si="18"/>
        <v>0</v>
      </c>
      <c r="X49" s="36">
        <f t="shared" si="18"/>
        <v>0</v>
      </c>
    </row>
    <row r="50" spans="1:24" ht="55.5" customHeight="1">
      <c r="A50" s="31">
        <v>25</v>
      </c>
      <c r="B50" s="89" t="s">
        <v>88</v>
      </c>
      <c r="C50" s="31" t="s">
        <v>173</v>
      </c>
      <c r="D50" s="31">
        <v>2014</v>
      </c>
      <c r="E50" s="35">
        <v>13500</v>
      </c>
      <c r="F50" s="11">
        <f>G50+M50+S50</f>
        <v>13500</v>
      </c>
      <c r="G50" s="16">
        <f t="shared" si="15"/>
        <v>13500</v>
      </c>
      <c r="H50" s="16">
        <v>10125</v>
      </c>
      <c r="I50" s="16"/>
      <c r="J50" s="16">
        <v>3375</v>
      </c>
      <c r="K50" s="63"/>
      <c r="L50" s="63"/>
      <c r="M50" s="16">
        <f>N50+O50+P50+Q50+R50</f>
        <v>0</v>
      </c>
      <c r="N50" s="63"/>
      <c r="O50" s="63"/>
      <c r="P50" s="63"/>
      <c r="Q50" s="63"/>
      <c r="R50" s="63"/>
      <c r="S50" s="28">
        <f>T50+V50+X50+U50</f>
        <v>0</v>
      </c>
      <c r="T50" s="63"/>
      <c r="U50" s="63"/>
      <c r="V50" s="63"/>
      <c r="W50" s="63"/>
      <c r="X50" s="63"/>
    </row>
    <row r="51" spans="1:24" ht="55.5" customHeight="1">
      <c r="A51" s="31">
        <v>26</v>
      </c>
      <c r="B51" s="64" t="s">
        <v>87</v>
      </c>
      <c r="C51" s="31" t="s">
        <v>149</v>
      </c>
      <c r="D51" s="31">
        <v>2014</v>
      </c>
      <c r="E51" s="35">
        <v>22500</v>
      </c>
      <c r="F51" s="11">
        <f>G51+M51+S51</f>
        <v>22500</v>
      </c>
      <c r="G51" s="28">
        <f t="shared" si="15"/>
        <v>22500</v>
      </c>
      <c r="H51" s="28">
        <v>0</v>
      </c>
      <c r="I51" s="28"/>
      <c r="J51" s="28">
        <v>22500</v>
      </c>
      <c r="K51" s="28"/>
      <c r="L51" s="28"/>
      <c r="M51" s="16">
        <f>N51+O51+P51+Q51+R51</f>
        <v>0</v>
      </c>
      <c r="N51" s="28"/>
      <c r="O51" s="28"/>
      <c r="P51" s="28"/>
      <c r="Q51" s="28"/>
      <c r="R51" s="28"/>
      <c r="S51" s="28">
        <f>T51+V51+X51+U51</f>
        <v>0</v>
      </c>
      <c r="T51" s="28"/>
      <c r="U51" s="28"/>
      <c r="V51" s="28"/>
      <c r="W51" s="28"/>
      <c r="X51" s="28"/>
    </row>
    <row r="52" spans="1:24" ht="81" customHeight="1">
      <c r="A52" s="24" t="s">
        <v>86</v>
      </c>
      <c r="B52" s="27" t="s">
        <v>85</v>
      </c>
      <c r="C52" s="24" t="s">
        <v>0</v>
      </c>
      <c r="D52" s="24" t="s">
        <v>0</v>
      </c>
      <c r="E52" s="63">
        <f aca="true" t="shared" si="19" ref="E52:X52">E53+E59+E65+E67</f>
        <v>273396</v>
      </c>
      <c r="F52" s="63">
        <f t="shared" si="19"/>
        <v>271503</v>
      </c>
      <c r="G52" s="63">
        <f t="shared" si="15"/>
        <v>87503</v>
      </c>
      <c r="H52" s="63">
        <f>H53+H59+H65+H67</f>
        <v>42604</v>
      </c>
      <c r="I52" s="63">
        <f>I53+I59+I65+I67</f>
        <v>0</v>
      </c>
      <c r="J52" s="63">
        <f>J53+J59+J65+J67</f>
        <v>1000</v>
      </c>
      <c r="K52" s="63">
        <f>K53+K59+K65+K67</f>
        <v>43899</v>
      </c>
      <c r="L52" s="63">
        <f>L53+L59+L65+L67</f>
        <v>0</v>
      </c>
      <c r="M52" s="63">
        <f t="shared" si="19"/>
        <v>89500</v>
      </c>
      <c r="N52" s="63">
        <f t="shared" si="19"/>
        <v>46500</v>
      </c>
      <c r="O52" s="63">
        <f t="shared" si="19"/>
        <v>0</v>
      </c>
      <c r="P52" s="63">
        <f t="shared" si="19"/>
        <v>6500</v>
      </c>
      <c r="Q52" s="63">
        <f t="shared" si="19"/>
        <v>36500</v>
      </c>
      <c r="R52" s="63">
        <f t="shared" si="19"/>
        <v>0</v>
      </c>
      <c r="S52" s="63">
        <f t="shared" si="19"/>
        <v>94500</v>
      </c>
      <c r="T52" s="63">
        <f t="shared" si="19"/>
        <v>70886.25</v>
      </c>
      <c r="U52" s="63">
        <f t="shared" si="19"/>
        <v>0</v>
      </c>
      <c r="V52" s="63">
        <f t="shared" si="19"/>
        <v>0</v>
      </c>
      <c r="W52" s="63">
        <f t="shared" si="19"/>
        <v>23613.75</v>
      </c>
      <c r="X52" s="63">
        <f t="shared" si="19"/>
        <v>0</v>
      </c>
    </row>
    <row r="53" spans="1:24" ht="39">
      <c r="A53" s="24"/>
      <c r="B53" s="23" t="s">
        <v>13</v>
      </c>
      <c r="C53" s="22" t="s">
        <v>0</v>
      </c>
      <c r="D53" s="22" t="s">
        <v>0</v>
      </c>
      <c r="E53" s="62">
        <f>E54+E55+E56+E58+E57</f>
        <v>61600</v>
      </c>
      <c r="F53" s="62">
        <f>F54+F55+F56+F58+F57</f>
        <v>60697</v>
      </c>
      <c r="G53" s="62">
        <f>H53+I53+J53+K53+L53</f>
        <v>32697</v>
      </c>
      <c r="H53" s="62">
        <f>H54+H55+H56+H58+H57</f>
        <v>20250</v>
      </c>
      <c r="I53" s="62">
        <f>I54+I55+I56+I58+I57</f>
        <v>0</v>
      </c>
      <c r="J53" s="62">
        <f>J54+J55+J56+J58+J57</f>
        <v>1000</v>
      </c>
      <c r="K53" s="62">
        <f>K54+K55+K56+K58+K57</f>
        <v>11447</v>
      </c>
      <c r="L53" s="62">
        <f>L54+L55+L56+L58+L57</f>
        <v>0</v>
      </c>
      <c r="M53" s="62">
        <f>M54+M55+M56+M58</f>
        <v>13500</v>
      </c>
      <c r="N53" s="62">
        <f>N54+N55+N56+N58+N57</f>
        <v>0</v>
      </c>
      <c r="O53" s="62">
        <f>O54+O55+O56+O58+O57</f>
        <v>0</v>
      </c>
      <c r="P53" s="62">
        <f>P54+P55+P56+P58+P57</f>
        <v>6500</v>
      </c>
      <c r="Q53" s="62">
        <f>Q54+Q55+Q56+Q58+Q57</f>
        <v>7000</v>
      </c>
      <c r="R53" s="62">
        <f>R54+R55+R56+R58+R57</f>
        <v>0</v>
      </c>
      <c r="S53" s="62">
        <f>S54+S55+S56+S58</f>
        <v>14500</v>
      </c>
      <c r="T53" s="62">
        <f>T54+T55+T56+T58+T57</f>
        <v>10875</v>
      </c>
      <c r="U53" s="62">
        <f>U54+U55+U56+U58+U57</f>
        <v>0</v>
      </c>
      <c r="V53" s="62">
        <f>V54+V55+V56+V58+V57</f>
        <v>0</v>
      </c>
      <c r="W53" s="62">
        <f>W54+W55+W56+W58+W57</f>
        <v>3625</v>
      </c>
      <c r="X53" s="62">
        <f>X54+X55+X56+X58+X57</f>
        <v>0</v>
      </c>
    </row>
    <row r="54" spans="1:24" ht="27">
      <c r="A54" s="22" t="s">
        <v>81</v>
      </c>
      <c r="B54" s="90" t="s">
        <v>84</v>
      </c>
      <c r="C54" s="60" t="s">
        <v>189</v>
      </c>
      <c r="D54" s="60" t="s">
        <v>11</v>
      </c>
      <c r="E54" s="16">
        <v>7500</v>
      </c>
      <c r="F54" s="16">
        <f>G54+M54+S54</f>
        <v>7500</v>
      </c>
      <c r="G54" s="10">
        <f t="shared" si="15"/>
        <v>1000</v>
      </c>
      <c r="H54" s="16"/>
      <c r="I54" s="28"/>
      <c r="J54" s="28">
        <v>1000</v>
      </c>
      <c r="K54" s="16"/>
      <c r="L54" s="16"/>
      <c r="M54" s="10">
        <f>N54+O54+P54+Q54+R54</f>
        <v>6500</v>
      </c>
      <c r="N54" s="16"/>
      <c r="O54" s="28"/>
      <c r="P54" s="28">
        <v>6500</v>
      </c>
      <c r="Q54" s="16"/>
      <c r="R54" s="16"/>
      <c r="S54" s="10">
        <f>T54+U54+V54+W54+X54</f>
        <v>0</v>
      </c>
      <c r="T54" s="28"/>
      <c r="U54" s="28"/>
      <c r="V54" s="28"/>
      <c r="W54" s="28"/>
      <c r="X54" s="28"/>
    </row>
    <row r="55" spans="1:24" ht="27">
      <c r="A55" s="22" t="s">
        <v>166</v>
      </c>
      <c r="B55" s="61" t="s">
        <v>83</v>
      </c>
      <c r="C55" s="60" t="s">
        <v>188</v>
      </c>
      <c r="D55" s="60" t="s">
        <v>2</v>
      </c>
      <c r="E55" s="16">
        <v>30000</v>
      </c>
      <c r="F55" s="16">
        <f>G55+M55+S55</f>
        <v>28997</v>
      </c>
      <c r="G55" s="10">
        <f t="shared" si="15"/>
        <v>28997</v>
      </c>
      <c r="H55" s="16">
        <v>20250</v>
      </c>
      <c r="I55" s="28"/>
      <c r="J55" s="28"/>
      <c r="K55" s="16">
        <v>8747</v>
      </c>
      <c r="L55" s="16"/>
      <c r="M55" s="10">
        <f>N55+O55+P55+Q55+R55</f>
        <v>0</v>
      </c>
      <c r="N55" s="28"/>
      <c r="O55" s="28"/>
      <c r="P55" s="28"/>
      <c r="Q55" s="28"/>
      <c r="R55" s="28"/>
      <c r="S55" s="10">
        <f>T55+U55+V55+W55+X55</f>
        <v>0</v>
      </c>
      <c r="T55" s="28"/>
      <c r="U55" s="28"/>
      <c r="V55" s="28"/>
      <c r="W55" s="28"/>
      <c r="X55" s="28"/>
    </row>
    <row r="56" spans="1:24" ht="42.75" customHeight="1">
      <c r="A56" s="22" t="s">
        <v>201</v>
      </c>
      <c r="B56" s="30" t="s">
        <v>205</v>
      </c>
      <c r="C56" s="60" t="s">
        <v>206</v>
      </c>
      <c r="D56" s="22" t="s">
        <v>82</v>
      </c>
      <c r="E56" s="16">
        <v>1100</v>
      </c>
      <c r="F56" s="16">
        <f>G56+M56+S56</f>
        <v>1100</v>
      </c>
      <c r="G56" s="10">
        <f t="shared" si="15"/>
        <v>1100</v>
      </c>
      <c r="H56" s="16"/>
      <c r="I56" s="28"/>
      <c r="J56" s="28"/>
      <c r="K56" s="16">
        <v>1100</v>
      </c>
      <c r="L56" s="16"/>
      <c r="M56" s="10">
        <f>N56+O56+P56+Q56+R56</f>
        <v>0</v>
      </c>
      <c r="N56" s="28"/>
      <c r="O56" s="28"/>
      <c r="P56" s="28"/>
      <c r="Q56" s="28"/>
      <c r="R56" s="28"/>
      <c r="S56" s="10">
        <f>T56+U56+V56+W56+X56</f>
        <v>0</v>
      </c>
      <c r="T56" s="28"/>
      <c r="U56" s="28"/>
      <c r="V56" s="28"/>
      <c r="W56" s="28"/>
      <c r="X56" s="28"/>
    </row>
    <row r="57" spans="1:24" ht="42.75" customHeight="1">
      <c r="A57" s="22" t="s">
        <v>202</v>
      </c>
      <c r="B57" s="30" t="s">
        <v>207</v>
      </c>
      <c r="C57" s="60" t="s">
        <v>206</v>
      </c>
      <c r="D57" s="22" t="s">
        <v>82</v>
      </c>
      <c r="E57" s="16">
        <v>1000</v>
      </c>
      <c r="F57" s="16">
        <f>G57+M57+S57</f>
        <v>1100</v>
      </c>
      <c r="G57" s="10">
        <f t="shared" si="15"/>
        <v>1100</v>
      </c>
      <c r="H57" s="16"/>
      <c r="I57" s="28"/>
      <c r="J57" s="28"/>
      <c r="K57" s="16">
        <v>1100</v>
      </c>
      <c r="L57" s="16"/>
      <c r="M57" s="10"/>
      <c r="N57" s="28"/>
      <c r="O57" s="28"/>
      <c r="P57" s="28"/>
      <c r="Q57" s="28"/>
      <c r="R57" s="28"/>
      <c r="S57" s="10"/>
      <c r="T57" s="28"/>
      <c r="U57" s="28"/>
      <c r="V57" s="28"/>
      <c r="W57" s="28"/>
      <c r="X57" s="28"/>
    </row>
    <row r="58" spans="1:24" ht="27">
      <c r="A58" s="22" t="s">
        <v>209</v>
      </c>
      <c r="B58" s="61" t="s">
        <v>157</v>
      </c>
      <c r="C58" s="60" t="s">
        <v>174</v>
      </c>
      <c r="D58" s="60" t="s">
        <v>11</v>
      </c>
      <c r="E58" s="28">
        <v>22000</v>
      </c>
      <c r="F58" s="16">
        <f>G58+M58+S58</f>
        <v>22000</v>
      </c>
      <c r="G58" s="10">
        <f t="shared" si="15"/>
        <v>500</v>
      </c>
      <c r="H58" s="28"/>
      <c r="I58" s="28"/>
      <c r="J58" s="28"/>
      <c r="K58" s="28">
        <v>500</v>
      </c>
      <c r="L58" s="28"/>
      <c r="M58" s="10">
        <f>N58+O58+P58+Q58+R58</f>
        <v>7000</v>
      </c>
      <c r="N58" s="28"/>
      <c r="O58" s="28"/>
      <c r="P58" s="28"/>
      <c r="Q58" s="28">
        <v>7000</v>
      </c>
      <c r="R58" s="28"/>
      <c r="S58" s="10">
        <v>14500</v>
      </c>
      <c r="T58" s="28">
        <v>10875</v>
      </c>
      <c r="U58" s="28"/>
      <c r="V58" s="28"/>
      <c r="W58" s="28">
        <f>S58-T58</f>
        <v>3625</v>
      </c>
      <c r="X58" s="28"/>
    </row>
    <row r="59" spans="1:24" ht="56.25" customHeight="1">
      <c r="A59" s="22"/>
      <c r="B59" s="59" t="s">
        <v>72</v>
      </c>
      <c r="C59" s="22" t="s">
        <v>0</v>
      </c>
      <c r="D59" s="22" t="s">
        <v>0</v>
      </c>
      <c r="E59" s="53">
        <f aca="true" t="shared" si="20" ref="E59:X59">E60+E61+E62+E63+E64</f>
        <v>192990</v>
      </c>
      <c r="F59" s="53">
        <f t="shared" si="20"/>
        <v>192000</v>
      </c>
      <c r="G59" s="53">
        <f t="shared" si="15"/>
        <v>40000</v>
      </c>
      <c r="H59" s="53">
        <f>H60+H61+H62+H63+H64</f>
        <v>11250</v>
      </c>
      <c r="I59" s="53">
        <f>I60+I61+I62+I63+I64</f>
        <v>0</v>
      </c>
      <c r="J59" s="53">
        <f>J60+J61+J62+J63+J64</f>
        <v>0</v>
      </c>
      <c r="K59" s="53">
        <f>K60+K61+K62+K63+K64</f>
        <v>28750</v>
      </c>
      <c r="L59" s="53">
        <f>L60+L61+L62+L63+L64</f>
        <v>0</v>
      </c>
      <c r="M59" s="53">
        <f t="shared" si="20"/>
        <v>72000</v>
      </c>
      <c r="N59" s="53">
        <f>N60+N61+N62+N63+N64</f>
        <v>43500</v>
      </c>
      <c r="O59" s="53">
        <f t="shared" si="20"/>
        <v>0</v>
      </c>
      <c r="P59" s="53">
        <f t="shared" si="20"/>
        <v>0</v>
      </c>
      <c r="Q59" s="53">
        <f>Q60+Q61+Q62+Q63+Q64</f>
        <v>28500</v>
      </c>
      <c r="R59" s="53">
        <f t="shared" si="20"/>
        <v>0</v>
      </c>
      <c r="S59" s="53">
        <f t="shared" si="20"/>
        <v>80000</v>
      </c>
      <c r="T59" s="53">
        <f>T60+T61+T62+T63+T64</f>
        <v>60011.25</v>
      </c>
      <c r="U59" s="53">
        <f t="shared" si="20"/>
        <v>0</v>
      </c>
      <c r="V59" s="53">
        <f t="shared" si="20"/>
        <v>0</v>
      </c>
      <c r="W59" s="53">
        <f>W60+W61+W62+W63+W64</f>
        <v>19988.75</v>
      </c>
      <c r="X59" s="53">
        <f t="shared" si="20"/>
        <v>0</v>
      </c>
    </row>
    <row r="60" spans="1:24" ht="34.5" customHeight="1">
      <c r="A60" s="31">
        <v>32</v>
      </c>
      <c r="B60" s="30" t="s">
        <v>158</v>
      </c>
      <c r="C60" s="31" t="s">
        <v>143</v>
      </c>
      <c r="D60" s="58" t="s">
        <v>19</v>
      </c>
      <c r="E60" s="16">
        <f>20000+990</f>
        <v>20990</v>
      </c>
      <c r="F60" s="16">
        <f>G60+M60+S60</f>
        <v>20000</v>
      </c>
      <c r="G60" s="10">
        <f t="shared" si="15"/>
        <v>20000</v>
      </c>
      <c r="H60" s="16"/>
      <c r="I60" s="28"/>
      <c r="J60" s="28"/>
      <c r="K60" s="16">
        <v>20000</v>
      </c>
      <c r="L60" s="16"/>
      <c r="M60" s="10">
        <f>N60+O60+P60+Q60+R60</f>
        <v>0</v>
      </c>
      <c r="N60" s="28"/>
      <c r="O60" s="28"/>
      <c r="P60" s="28"/>
      <c r="Q60" s="28"/>
      <c r="R60" s="28"/>
      <c r="S60" s="10">
        <f>T60+U60+V60+W60+X60</f>
        <v>0</v>
      </c>
      <c r="T60" s="28"/>
      <c r="U60" s="28"/>
      <c r="V60" s="28"/>
      <c r="W60" s="28"/>
      <c r="X60" s="28"/>
    </row>
    <row r="61" spans="1:24" ht="39">
      <c r="A61" s="31">
        <v>33</v>
      </c>
      <c r="B61" s="30" t="s">
        <v>80</v>
      </c>
      <c r="C61" s="31" t="s">
        <v>179</v>
      </c>
      <c r="D61" s="31" t="s">
        <v>183</v>
      </c>
      <c r="E61" s="16">
        <v>74000</v>
      </c>
      <c r="F61" s="16">
        <f>G61+M61+S61</f>
        <v>74000</v>
      </c>
      <c r="G61" s="10">
        <f t="shared" si="15"/>
        <v>19000</v>
      </c>
      <c r="H61" s="16">
        <v>11250</v>
      </c>
      <c r="I61" s="28"/>
      <c r="J61" s="28"/>
      <c r="K61" s="16">
        <v>7750</v>
      </c>
      <c r="L61" s="16"/>
      <c r="M61" s="10">
        <f>N61+O61+P61+Q61+R61</f>
        <v>24000</v>
      </c>
      <c r="N61" s="28">
        <v>18000</v>
      </c>
      <c r="O61" s="28"/>
      <c r="P61" s="28"/>
      <c r="Q61" s="28">
        <v>6000</v>
      </c>
      <c r="R61" s="28"/>
      <c r="S61" s="10">
        <v>31000</v>
      </c>
      <c r="T61" s="28">
        <v>23250</v>
      </c>
      <c r="U61" s="28"/>
      <c r="V61" s="28"/>
      <c r="W61" s="28">
        <f>S61-T61</f>
        <v>7750</v>
      </c>
      <c r="X61" s="28"/>
    </row>
    <row r="62" spans="1:24" ht="33.75" customHeight="1">
      <c r="A62" s="22" t="s">
        <v>203</v>
      </c>
      <c r="B62" s="30" t="s">
        <v>79</v>
      </c>
      <c r="C62" s="22" t="s">
        <v>144</v>
      </c>
      <c r="D62" s="22" t="s">
        <v>183</v>
      </c>
      <c r="E62" s="16">
        <v>40000</v>
      </c>
      <c r="F62" s="16">
        <f>G62+M62+S62</f>
        <v>40000</v>
      </c>
      <c r="G62" s="10">
        <f t="shared" si="15"/>
        <v>1000</v>
      </c>
      <c r="H62" s="16"/>
      <c r="I62" s="28"/>
      <c r="J62" s="28"/>
      <c r="K62" s="16">
        <v>1000</v>
      </c>
      <c r="L62" s="16"/>
      <c r="M62" s="10">
        <f>N62+O62+P62+Q62+R62</f>
        <v>14000</v>
      </c>
      <c r="N62" s="28"/>
      <c r="O62" s="28"/>
      <c r="P62" s="28"/>
      <c r="Q62" s="28">
        <v>14000</v>
      </c>
      <c r="R62" s="28"/>
      <c r="S62" s="10">
        <v>25000</v>
      </c>
      <c r="T62" s="28">
        <v>18750</v>
      </c>
      <c r="U62" s="28"/>
      <c r="V62" s="28"/>
      <c r="W62" s="28">
        <f>S62-T62</f>
        <v>6250</v>
      </c>
      <c r="X62" s="28"/>
    </row>
    <row r="63" spans="1:24" ht="32.25" customHeight="1">
      <c r="A63" s="22" t="s">
        <v>210</v>
      </c>
      <c r="B63" s="30" t="s">
        <v>185</v>
      </c>
      <c r="C63" s="22" t="s">
        <v>145</v>
      </c>
      <c r="D63" s="31" t="s">
        <v>9</v>
      </c>
      <c r="E63" s="16">
        <v>18000</v>
      </c>
      <c r="F63" s="16">
        <f>G63+M63+S63</f>
        <v>18000</v>
      </c>
      <c r="G63" s="10">
        <f t="shared" si="15"/>
        <v>0</v>
      </c>
      <c r="H63" s="16"/>
      <c r="I63" s="28"/>
      <c r="J63" s="28"/>
      <c r="K63" s="16"/>
      <c r="L63" s="16"/>
      <c r="M63" s="10">
        <f>N63+O63+P63+Q63+R63</f>
        <v>9000</v>
      </c>
      <c r="N63" s="28">
        <v>6750</v>
      </c>
      <c r="O63" s="28"/>
      <c r="P63" s="28"/>
      <c r="Q63" s="28">
        <v>2250</v>
      </c>
      <c r="R63" s="28"/>
      <c r="S63" s="10">
        <f>T63+U63+V63+W63+X63</f>
        <v>9000</v>
      </c>
      <c r="T63" s="28">
        <v>6750</v>
      </c>
      <c r="U63" s="28"/>
      <c r="V63" s="28"/>
      <c r="W63" s="28">
        <v>2250</v>
      </c>
      <c r="X63" s="28"/>
    </row>
    <row r="64" spans="1:24" ht="33" customHeight="1">
      <c r="A64" s="31">
        <v>36</v>
      </c>
      <c r="B64" s="30" t="s">
        <v>159</v>
      </c>
      <c r="C64" s="31" t="s">
        <v>78</v>
      </c>
      <c r="D64" s="31" t="s">
        <v>7</v>
      </c>
      <c r="E64" s="16">
        <v>40000</v>
      </c>
      <c r="F64" s="16">
        <f>G64+M64+S64</f>
        <v>40000</v>
      </c>
      <c r="G64" s="10">
        <f t="shared" si="15"/>
        <v>0</v>
      </c>
      <c r="H64" s="16"/>
      <c r="I64" s="28"/>
      <c r="J64" s="28"/>
      <c r="K64" s="16"/>
      <c r="L64" s="16"/>
      <c r="M64" s="10">
        <f>N64+O64+P64+Q64+R64</f>
        <v>25000</v>
      </c>
      <c r="N64" s="28">
        <v>18750</v>
      </c>
      <c r="O64" s="28"/>
      <c r="P64" s="28"/>
      <c r="Q64" s="28">
        <v>6250</v>
      </c>
      <c r="R64" s="28"/>
      <c r="S64" s="10">
        <v>15000</v>
      </c>
      <c r="T64" s="28">
        <v>11261.25</v>
      </c>
      <c r="U64" s="28"/>
      <c r="V64" s="28"/>
      <c r="W64" s="28">
        <f>S64-T64</f>
        <v>3738.75</v>
      </c>
      <c r="X64" s="28"/>
    </row>
    <row r="65" spans="1:24" ht="23.25" customHeight="1">
      <c r="A65" s="22"/>
      <c r="B65" s="54" t="s">
        <v>5</v>
      </c>
      <c r="C65" s="22" t="s">
        <v>0</v>
      </c>
      <c r="D65" s="22" t="s">
        <v>0</v>
      </c>
      <c r="E65" s="53">
        <f aca="true" t="shared" si="21" ref="E65:X65">E66</f>
        <v>14806</v>
      </c>
      <c r="F65" s="53">
        <f t="shared" si="21"/>
        <v>14806</v>
      </c>
      <c r="G65" s="53">
        <f>G66</f>
        <v>14806</v>
      </c>
      <c r="H65" s="53">
        <f t="shared" si="21"/>
        <v>11104</v>
      </c>
      <c r="I65" s="53">
        <f t="shared" si="21"/>
        <v>0</v>
      </c>
      <c r="J65" s="53">
        <f t="shared" si="21"/>
        <v>0</v>
      </c>
      <c r="K65" s="53">
        <f t="shared" si="21"/>
        <v>3702</v>
      </c>
      <c r="L65" s="53">
        <f t="shared" si="21"/>
        <v>0</v>
      </c>
      <c r="M65" s="53">
        <f t="shared" si="21"/>
        <v>0</v>
      </c>
      <c r="N65" s="53">
        <f t="shared" si="21"/>
        <v>0</v>
      </c>
      <c r="O65" s="53">
        <f t="shared" si="21"/>
        <v>0</v>
      </c>
      <c r="P65" s="53">
        <f t="shared" si="21"/>
        <v>0</v>
      </c>
      <c r="Q65" s="53">
        <f t="shared" si="21"/>
        <v>0</v>
      </c>
      <c r="R65" s="53">
        <f t="shared" si="21"/>
        <v>0</v>
      </c>
      <c r="S65" s="53">
        <f t="shared" si="21"/>
        <v>0</v>
      </c>
      <c r="T65" s="53">
        <f t="shared" si="21"/>
        <v>0</v>
      </c>
      <c r="U65" s="53">
        <f t="shared" si="21"/>
        <v>0</v>
      </c>
      <c r="V65" s="53">
        <f t="shared" si="21"/>
        <v>0</v>
      </c>
      <c r="W65" s="53">
        <f t="shared" si="21"/>
        <v>0</v>
      </c>
      <c r="X65" s="53">
        <f t="shared" si="21"/>
        <v>0</v>
      </c>
    </row>
    <row r="66" spans="1:24" s="55" customFormat="1" ht="39">
      <c r="A66" s="57">
        <v>37</v>
      </c>
      <c r="B66" s="91" t="s">
        <v>77</v>
      </c>
      <c r="C66" s="86" t="s">
        <v>181</v>
      </c>
      <c r="D66" s="56">
        <v>2014</v>
      </c>
      <c r="E66" s="52">
        <v>14806</v>
      </c>
      <c r="F66" s="46">
        <f>G66+M66+S66</f>
        <v>14806</v>
      </c>
      <c r="G66" s="52">
        <f>H66+I66+J66+K66+L66</f>
        <v>14806</v>
      </c>
      <c r="H66" s="51">
        <v>11104</v>
      </c>
      <c r="I66" s="18"/>
      <c r="J66" s="18"/>
      <c r="K66" s="51">
        <v>3702</v>
      </c>
      <c r="L66" s="51"/>
      <c r="M66" s="52">
        <f>N66+O66+P66+Q66+R66</f>
        <v>0</v>
      </c>
      <c r="N66" s="18"/>
      <c r="O66" s="18"/>
      <c r="P66" s="18"/>
      <c r="Q66" s="18"/>
      <c r="R66" s="18"/>
      <c r="S66" s="52">
        <f>T66+U66+V66+W66+X66</f>
        <v>0</v>
      </c>
      <c r="T66" s="18"/>
      <c r="U66" s="18"/>
      <c r="V66" s="18"/>
      <c r="W66" s="18"/>
      <c r="X66" s="18"/>
    </row>
    <row r="67" spans="1:24" ht="20.25" customHeight="1">
      <c r="A67" s="22"/>
      <c r="B67" s="54" t="s">
        <v>76</v>
      </c>
      <c r="C67" s="22" t="s">
        <v>0</v>
      </c>
      <c r="D67" s="22" t="s">
        <v>0</v>
      </c>
      <c r="E67" s="53">
        <f aca="true" t="shared" si="22" ref="E67:X67">E68</f>
        <v>4000</v>
      </c>
      <c r="F67" s="53">
        <f t="shared" si="22"/>
        <v>4000</v>
      </c>
      <c r="G67" s="53">
        <f t="shared" si="22"/>
        <v>0</v>
      </c>
      <c r="H67" s="53">
        <f t="shared" si="22"/>
        <v>0</v>
      </c>
      <c r="I67" s="53">
        <f t="shared" si="22"/>
        <v>0</v>
      </c>
      <c r="J67" s="53">
        <f t="shared" si="22"/>
        <v>0</v>
      </c>
      <c r="K67" s="53">
        <f t="shared" si="22"/>
        <v>0</v>
      </c>
      <c r="L67" s="53">
        <f t="shared" si="22"/>
        <v>0</v>
      </c>
      <c r="M67" s="53">
        <f t="shared" si="22"/>
        <v>4000</v>
      </c>
      <c r="N67" s="53">
        <f t="shared" si="22"/>
        <v>3000</v>
      </c>
      <c r="O67" s="53">
        <f t="shared" si="22"/>
        <v>0</v>
      </c>
      <c r="P67" s="53">
        <f t="shared" si="22"/>
        <v>0</v>
      </c>
      <c r="Q67" s="53">
        <f t="shared" si="22"/>
        <v>1000</v>
      </c>
      <c r="R67" s="53">
        <f t="shared" si="22"/>
        <v>0</v>
      </c>
      <c r="S67" s="53">
        <f t="shared" si="22"/>
        <v>0</v>
      </c>
      <c r="T67" s="53">
        <f t="shared" si="22"/>
        <v>0</v>
      </c>
      <c r="U67" s="53">
        <f t="shared" si="22"/>
        <v>0</v>
      </c>
      <c r="V67" s="53">
        <f t="shared" si="22"/>
        <v>0</v>
      </c>
      <c r="W67" s="53">
        <f t="shared" si="22"/>
        <v>0</v>
      </c>
      <c r="X67" s="53">
        <f t="shared" si="22"/>
        <v>0</v>
      </c>
    </row>
    <row r="68" spans="1:24" ht="26.25">
      <c r="A68" s="31">
        <v>38</v>
      </c>
      <c r="B68" s="30" t="s">
        <v>75</v>
      </c>
      <c r="C68" s="22" t="s">
        <v>175</v>
      </c>
      <c r="D68" s="22" t="s">
        <v>180</v>
      </c>
      <c r="E68" s="46">
        <v>4000</v>
      </c>
      <c r="F68" s="46">
        <f>G68+M68+S68</f>
        <v>4000</v>
      </c>
      <c r="G68" s="52">
        <f>H68+I68+J68+K68+L68</f>
        <v>0</v>
      </c>
      <c r="H68" s="51"/>
      <c r="I68" s="51"/>
      <c r="J68" s="51"/>
      <c r="K68" s="51">
        <v>0</v>
      </c>
      <c r="L68" s="51"/>
      <c r="M68" s="52">
        <f>N68+O68+P68+Q68+R68</f>
        <v>4000</v>
      </c>
      <c r="N68" s="51">
        <v>3000</v>
      </c>
      <c r="O68" s="51"/>
      <c r="P68" s="51"/>
      <c r="Q68" s="51">
        <v>1000</v>
      </c>
      <c r="R68" s="51"/>
      <c r="S68" s="52">
        <f>T68+U68+V68+W68+X68</f>
        <v>0</v>
      </c>
      <c r="T68" s="51"/>
      <c r="U68" s="51"/>
      <c r="V68" s="51"/>
      <c r="W68" s="51"/>
      <c r="X68" s="51"/>
    </row>
    <row r="69" spans="1:24" ht="69" customHeight="1">
      <c r="A69" s="24" t="s">
        <v>74</v>
      </c>
      <c r="B69" s="27" t="s">
        <v>73</v>
      </c>
      <c r="C69" s="48" t="s">
        <v>0</v>
      </c>
      <c r="D69" s="50" t="s">
        <v>0</v>
      </c>
      <c r="E69" s="25">
        <f aca="true" t="shared" si="23" ref="E69:X69">E70+E80</f>
        <v>807853.3999999999</v>
      </c>
      <c r="F69" s="25">
        <f t="shared" si="23"/>
        <v>755263.95</v>
      </c>
      <c r="G69" s="25">
        <f>H69+I69+J69+K69+L69</f>
        <v>143786.95</v>
      </c>
      <c r="H69" s="25">
        <f t="shared" si="23"/>
        <v>128997.6</v>
      </c>
      <c r="I69" s="25">
        <f t="shared" si="23"/>
        <v>0</v>
      </c>
      <c r="J69" s="25">
        <f t="shared" si="23"/>
        <v>6789.349999999999</v>
      </c>
      <c r="K69" s="25">
        <f t="shared" si="23"/>
        <v>8000</v>
      </c>
      <c r="L69" s="25">
        <f t="shared" si="23"/>
        <v>0</v>
      </c>
      <c r="M69" s="25">
        <f t="shared" si="23"/>
        <v>434440.1</v>
      </c>
      <c r="N69" s="25">
        <f t="shared" si="23"/>
        <v>412718</v>
      </c>
      <c r="O69" s="25">
        <f t="shared" si="23"/>
        <v>0</v>
      </c>
      <c r="P69" s="25">
        <f t="shared" si="23"/>
        <v>21722.1</v>
      </c>
      <c r="Q69" s="25">
        <f t="shared" si="23"/>
        <v>0</v>
      </c>
      <c r="R69" s="25">
        <f t="shared" si="23"/>
        <v>0</v>
      </c>
      <c r="S69" s="25">
        <f t="shared" si="23"/>
        <v>177036.9</v>
      </c>
      <c r="T69" s="25">
        <f t="shared" si="23"/>
        <v>168185.09999999998</v>
      </c>
      <c r="U69" s="25">
        <f t="shared" si="23"/>
        <v>0</v>
      </c>
      <c r="V69" s="25">
        <f t="shared" si="23"/>
        <v>8851.8</v>
      </c>
      <c r="W69" s="25">
        <f t="shared" si="23"/>
        <v>0</v>
      </c>
      <c r="X69" s="25">
        <f t="shared" si="23"/>
        <v>0</v>
      </c>
    </row>
    <row r="70" spans="1:24" ht="54" customHeight="1">
      <c r="A70" s="24"/>
      <c r="B70" s="49" t="s">
        <v>72</v>
      </c>
      <c r="C70" s="48" t="s">
        <v>0</v>
      </c>
      <c r="D70" s="48" t="s">
        <v>0</v>
      </c>
      <c r="E70" s="20">
        <f aca="true" t="shared" si="24" ref="E70:X70">E71+E72+E73+E74+E75+E76+E77+E78+E79</f>
        <v>753663.95</v>
      </c>
      <c r="F70" s="20">
        <f t="shared" si="24"/>
        <v>747263.95</v>
      </c>
      <c r="G70" s="20">
        <f>H70+I70+J70+K70+L70</f>
        <v>135786.95</v>
      </c>
      <c r="H70" s="20">
        <f t="shared" si="24"/>
        <v>128997.6</v>
      </c>
      <c r="I70" s="20">
        <f t="shared" si="24"/>
        <v>0</v>
      </c>
      <c r="J70" s="20">
        <f t="shared" si="24"/>
        <v>6789.349999999999</v>
      </c>
      <c r="K70" s="20">
        <f t="shared" si="24"/>
        <v>0</v>
      </c>
      <c r="L70" s="20">
        <f t="shared" si="24"/>
        <v>0</v>
      </c>
      <c r="M70" s="20">
        <f t="shared" si="24"/>
        <v>434440.1</v>
      </c>
      <c r="N70" s="20">
        <f t="shared" si="24"/>
        <v>412718</v>
      </c>
      <c r="O70" s="20">
        <f t="shared" si="24"/>
        <v>0</v>
      </c>
      <c r="P70" s="20">
        <f t="shared" si="24"/>
        <v>21722.1</v>
      </c>
      <c r="Q70" s="20">
        <f t="shared" si="24"/>
        <v>0</v>
      </c>
      <c r="R70" s="20">
        <f t="shared" si="24"/>
        <v>0</v>
      </c>
      <c r="S70" s="20">
        <f t="shared" si="24"/>
        <v>177036.9</v>
      </c>
      <c r="T70" s="20">
        <f t="shared" si="24"/>
        <v>168185.09999999998</v>
      </c>
      <c r="U70" s="20">
        <f t="shared" si="24"/>
        <v>0</v>
      </c>
      <c r="V70" s="20">
        <f t="shared" si="24"/>
        <v>8851.8</v>
      </c>
      <c r="W70" s="20">
        <f t="shared" si="24"/>
        <v>0</v>
      </c>
      <c r="X70" s="20">
        <f t="shared" si="24"/>
        <v>0</v>
      </c>
    </row>
    <row r="71" spans="1:24" ht="39">
      <c r="A71" s="45">
        <v>39</v>
      </c>
      <c r="B71" s="47" t="s">
        <v>71</v>
      </c>
      <c r="C71" s="16" t="s">
        <v>70</v>
      </c>
      <c r="D71" s="16" t="s">
        <v>2</v>
      </c>
      <c r="E71" s="16">
        <f>74000</f>
        <v>74000</v>
      </c>
      <c r="F71" s="21">
        <f aca="true" t="shared" si="25" ref="F71:F79">G71+M71+S71</f>
        <v>74000</v>
      </c>
      <c r="G71" s="28">
        <f>H71+I71+J71+K71+L71</f>
        <v>74000</v>
      </c>
      <c r="H71" s="28">
        <v>70300</v>
      </c>
      <c r="I71" s="28"/>
      <c r="J71" s="28">
        <v>3700</v>
      </c>
      <c r="K71" s="28"/>
      <c r="L71" s="28"/>
      <c r="M71" s="28">
        <f>N71+P71+Q71</f>
        <v>0</v>
      </c>
      <c r="N71" s="28"/>
      <c r="O71" s="28"/>
      <c r="P71" s="28"/>
      <c r="Q71" s="28"/>
      <c r="R71" s="28"/>
      <c r="S71" s="28">
        <f>T71+V71+X71+U71</f>
        <v>0</v>
      </c>
      <c r="T71" s="28"/>
      <c r="U71" s="28"/>
      <c r="V71" s="28"/>
      <c r="W71" s="28"/>
      <c r="X71" s="28"/>
    </row>
    <row r="72" spans="1:24" ht="39.75">
      <c r="A72" s="45">
        <v>40</v>
      </c>
      <c r="B72" s="43" t="s">
        <v>69</v>
      </c>
      <c r="C72" s="16" t="s">
        <v>68</v>
      </c>
      <c r="D72" s="46" t="s">
        <v>19</v>
      </c>
      <c r="E72" s="16">
        <v>40028</v>
      </c>
      <c r="F72" s="21">
        <f t="shared" si="25"/>
        <v>40028</v>
      </c>
      <c r="G72" s="28">
        <f aca="true" t="shared" si="26" ref="G72:G79">H72+I72+J72+K72+L72</f>
        <v>40028</v>
      </c>
      <c r="H72" s="28">
        <v>38026.6</v>
      </c>
      <c r="I72" s="28"/>
      <c r="J72" s="28">
        <v>2001.4</v>
      </c>
      <c r="K72" s="28"/>
      <c r="L72" s="28"/>
      <c r="M72" s="28">
        <f>N72+P72+Q72</f>
        <v>0</v>
      </c>
      <c r="N72" s="28">
        <v>0</v>
      </c>
      <c r="O72" s="28"/>
      <c r="P72" s="28">
        <v>0</v>
      </c>
      <c r="Q72" s="28"/>
      <c r="R72" s="28"/>
      <c r="S72" s="28">
        <f>T72+V72+X72+U72</f>
        <v>0</v>
      </c>
      <c r="T72" s="28"/>
      <c r="U72" s="28"/>
      <c r="V72" s="28"/>
      <c r="W72" s="28"/>
      <c r="X72" s="28"/>
    </row>
    <row r="73" spans="1:24" ht="39.75">
      <c r="A73" s="45">
        <v>41</v>
      </c>
      <c r="B73" s="43" t="s">
        <v>67</v>
      </c>
      <c r="C73" s="16" t="s">
        <v>66</v>
      </c>
      <c r="D73" s="16" t="s">
        <v>19</v>
      </c>
      <c r="E73" s="16">
        <f>F73</f>
        <v>21758.95</v>
      </c>
      <c r="F73" s="21">
        <f t="shared" si="25"/>
        <v>21758.95</v>
      </c>
      <c r="G73" s="28">
        <f t="shared" si="26"/>
        <v>21758.95</v>
      </c>
      <c r="H73" s="28">
        <v>20671</v>
      </c>
      <c r="I73" s="28"/>
      <c r="J73" s="28">
        <v>1087.95</v>
      </c>
      <c r="K73" s="28"/>
      <c r="L73" s="28"/>
      <c r="M73" s="28">
        <f>N73+P73+Q73</f>
        <v>0</v>
      </c>
      <c r="N73" s="28"/>
      <c r="O73" s="28"/>
      <c r="P73" s="28"/>
      <c r="Q73" s="28"/>
      <c r="R73" s="28"/>
      <c r="S73" s="28">
        <f>T73+V73+X73+U73</f>
        <v>0</v>
      </c>
      <c r="T73" s="28"/>
      <c r="U73" s="28"/>
      <c r="V73" s="28"/>
      <c r="W73" s="28"/>
      <c r="X73" s="28"/>
    </row>
    <row r="74" spans="1:24" ht="27">
      <c r="A74" s="31">
        <v>42</v>
      </c>
      <c r="B74" s="41" t="s">
        <v>160</v>
      </c>
      <c r="C74" s="35" t="s">
        <v>65</v>
      </c>
      <c r="D74" s="42" t="s">
        <v>55</v>
      </c>
      <c r="E74" s="35">
        <v>118000</v>
      </c>
      <c r="F74" s="21">
        <f t="shared" si="25"/>
        <v>116000</v>
      </c>
      <c r="G74" s="28">
        <f t="shared" si="26"/>
        <v>0</v>
      </c>
      <c r="H74" s="28"/>
      <c r="I74" s="28"/>
      <c r="J74" s="28"/>
      <c r="K74" s="28"/>
      <c r="L74" s="28"/>
      <c r="M74" s="28">
        <f aca="true" t="shared" si="27" ref="M74:M79">N74+O74+P74+Q74</f>
        <v>58000</v>
      </c>
      <c r="N74" s="28">
        <v>55100</v>
      </c>
      <c r="O74" s="28"/>
      <c r="P74" s="28">
        <v>2900</v>
      </c>
      <c r="Q74" s="28"/>
      <c r="R74" s="28"/>
      <c r="S74" s="28">
        <f aca="true" t="shared" si="28" ref="S74:S79">T74+U74+V74+X74</f>
        <v>58000</v>
      </c>
      <c r="T74" s="28">
        <v>55100</v>
      </c>
      <c r="U74" s="28"/>
      <c r="V74" s="28">
        <v>2900</v>
      </c>
      <c r="W74" s="28"/>
      <c r="X74" s="28"/>
    </row>
    <row r="75" spans="1:24" ht="27">
      <c r="A75" s="31">
        <v>43</v>
      </c>
      <c r="B75" s="41" t="s">
        <v>161</v>
      </c>
      <c r="C75" s="35" t="s">
        <v>64</v>
      </c>
      <c r="D75" s="35" t="s">
        <v>16</v>
      </c>
      <c r="E75" s="35">
        <f>F75</f>
        <v>157781</v>
      </c>
      <c r="F75" s="21">
        <f>G75+M75+S75</f>
        <v>157781</v>
      </c>
      <c r="G75" s="28">
        <f t="shared" si="26"/>
        <v>0</v>
      </c>
      <c r="H75" s="28"/>
      <c r="I75" s="28"/>
      <c r="J75" s="28"/>
      <c r="K75" s="28"/>
      <c r="L75" s="28"/>
      <c r="M75" s="28">
        <f t="shared" si="27"/>
        <v>78890.1</v>
      </c>
      <c r="N75" s="28">
        <v>74945.6</v>
      </c>
      <c r="O75" s="28"/>
      <c r="P75" s="28">
        <v>3944.5</v>
      </c>
      <c r="Q75" s="28"/>
      <c r="R75" s="28"/>
      <c r="S75" s="28">
        <f t="shared" si="28"/>
        <v>78890.9</v>
      </c>
      <c r="T75" s="28">
        <v>74946.4</v>
      </c>
      <c r="U75" s="28"/>
      <c r="V75" s="28">
        <v>3944.5</v>
      </c>
      <c r="W75" s="28"/>
      <c r="X75" s="28"/>
    </row>
    <row r="76" spans="1:24" ht="30.75" customHeight="1">
      <c r="A76" s="31">
        <v>44</v>
      </c>
      <c r="B76" s="41" t="s">
        <v>63</v>
      </c>
      <c r="C76" s="35" t="s">
        <v>62</v>
      </c>
      <c r="D76" s="44" t="s">
        <v>16</v>
      </c>
      <c r="E76" s="35">
        <f>F76</f>
        <v>80291</v>
      </c>
      <c r="F76" s="21">
        <f t="shared" si="25"/>
        <v>80291</v>
      </c>
      <c r="G76" s="28">
        <f t="shared" si="26"/>
        <v>0</v>
      </c>
      <c r="H76" s="28">
        <v>0</v>
      </c>
      <c r="I76" s="28"/>
      <c r="J76" s="28">
        <v>0</v>
      </c>
      <c r="K76" s="28"/>
      <c r="L76" s="28"/>
      <c r="M76" s="28">
        <f t="shared" si="27"/>
        <v>40145</v>
      </c>
      <c r="N76" s="28">
        <v>38137.7</v>
      </c>
      <c r="O76" s="28"/>
      <c r="P76" s="28">
        <v>2007.3</v>
      </c>
      <c r="Q76" s="28"/>
      <c r="R76" s="28"/>
      <c r="S76" s="28">
        <f t="shared" si="28"/>
        <v>40146</v>
      </c>
      <c r="T76" s="28">
        <v>38138.7</v>
      </c>
      <c r="U76" s="28"/>
      <c r="V76" s="28">
        <v>2007.3</v>
      </c>
      <c r="W76" s="28"/>
      <c r="X76" s="28"/>
    </row>
    <row r="77" spans="1:24" ht="27">
      <c r="A77" s="31">
        <v>45</v>
      </c>
      <c r="B77" s="43" t="s">
        <v>61</v>
      </c>
      <c r="C77" s="35" t="s">
        <v>60</v>
      </c>
      <c r="D77" s="42" t="s">
        <v>59</v>
      </c>
      <c r="E77" s="35">
        <f>F77</f>
        <v>114205</v>
      </c>
      <c r="F77" s="21">
        <f t="shared" si="25"/>
        <v>114205</v>
      </c>
      <c r="G77" s="28">
        <f t="shared" si="26"/>
        <v>0</v>
      </c>
      <c r="H77" s="28"/>
      <c r="I77" s="28"/>
      <c r="J77" s="28"/>
      <c r="K77" s="28"/>
      <c r="L77" s="28"/>
      <c r="M77" s="28">
        <f t="shared" si="27"/>
        <v>114205</v>
      </c>
      <c r="N77" s="28">
        <v>108494.7</v>
      </c>
      <c r="O77" s="28"/>
      <c r="P77" s="28">
        <v>5710.3</v>
      </c>
      <c r="Q77" s="28"/>
      <c r="R77" s="28"/>
      <c r="S77" s="28">
        <f t="shared" si="28"/>
        <v>0</v>
      </c>
      <c r="T77" s="28"/>
      <c r="U77" s="28"/>
      <c r="V77" s="28"/>
      <c r="W77" s="28"/>
      <c r="X77" s="28"/>
    </row>
    <row r="78" spans="1:24" ht="39.75">
      <c r="A78" s="31">
        <v>46</v>
      </c>
      <c r="B78" s="41" t="s">
        <v>162</v>
      </c>
      <c r="C78" s="35" t="s">
        <v>58</v>
      </c>
      <c r="D78" s="42" t="s">
        <v>55</v>
      </c>
      <c r="E78" s="35">
        <v>44600</v>
      </c>
      <c r="F78" s="21">
        <f t="shared" si="25"/>
        <v>43200</v>
      </c>
      <c r="G78" s="28">
        <f t="shared" si="26"/>
        <v>0</v>
      </c>
      <c r="H78" s="28"/>
      <c r="I78" s="28"/>
      <c r="J78" s="28"/>
      <c r="K78" s="28"/>
      <c r="L78" s="28"/>
      <c r="M78" s="28">
        <f t="shared" si="27"/>
        <v>43200</v>
      </c>
      <c r="N78" s="28">
        <v>41040</v>
      </c>
      <c r="O78" s="28"/>
      <c r="P78" s="28">
        <v>2160</v>
      </c>
      <c r="Q78" s="28"/>
      <c r="R78" s="28"/>
      <c r="S78" s="28">
        <f t="shared" si="28"/>
        <v>0</v>
      </c>
      <c r="T78" s="28"/>
      <c r="U78" s="28"/>
      <c r="V78" s="28"/>
      <c r="W78" s="28"/>
      <c r="X78" s="28"/>
    </row>
    <row r="79" spans="1:24" ht="39.75">
      <c r="A79" s="31">
        <v>47</v>
      </c>
      <c r="B79" s="41" t="s">
        <v>57</v>
      </c>
      <c r="C79" s="35" t="s">
        <v>56</v>
      </c>
      <c r="D79" s="35" t="s">
        <v>55</v>
      </c>
      <c r="E79" s="35">
        <v>103000</v>
      </c>
      <c r="F79" s="21">
        <f t="shared" si="25"/>
        <v>100000</v>
      </c>
      <c r="G79" s="28">
        <f t="shared" si="26"/>
        <v>0</v>
      </c>
      <c r="H79" s="28"/>
      <c r="I79" s="28"/>
      <c r="J79" s="28"/>
      <c r="K79" s="28"/>
      <c r="L79" s="28"/>
      <c r="M79" s="28">
        <f t="shared" si="27"/>
        <v>100000</v>
      </c>
      <c r="N79" s="28">
        <v>95000</v>
      </c>
      <c r="O79" s="28"/>
      <c r="P79" s="28">
        <v>5000</v>
      </c>
      <c r="Q79" s="28"/>
      <c r="R79" s="28"/>
      <c r="S79" s="28">
        <f t="shared" si="28"/>
        <v>0</v>
      </c>
      <c r="T79" s="28"/>
      <c r="U79" s="28"/>
      <c r="V79" s="28"/>
      <c r="W79" s="28"/>
      <c r="X79" s="28"/>
    </row>
    <row r="80" spans="1:24" ht="39">
      <c r="A80" s="31"/>
      <c r="B80" s="23" t="s">
        <v>13</v>
      </c>
      <c r="C80" s="37" t="s">
        <v>0</v>
      </c>
      <c r="D80" s="37" t="s">
        <v>0</v>
      </c>
      <c r="E80" s="35">
        <f aca="true" t="shared" si="29" ref="E80:X80">E81</f>
        <v>54189.45</v>
      </c>
      <c r="F80" s="35">
        <f t="shared" si="29"/>
        <v>8000</v>
      </c>
      <c r="G80" s="35">
        <f>H80+I80+J80+K80+L80</f>
        <v>8000</v>
      </c>
      <c r="H80" s="35">
        <f t="shared" si="29"/>
        <v>0</v>
      </c>
      <c r="I80" s="35">
        <f t="shared" si="29"/>
        <v>0</v>
      </c>
      <c r="J80" s="35">
        <f t="shared" si="29"/>
        <v>0</v>
      </c>
      <c r="K80" s="35">
        <f t="shared" si="29"/>
        <v>8000</v>
      </c>
      <c r="L80" s="35">
        <f t="shared" si="29"/>
        <v>0</v>
      </c>
      <c r="M80" s="35">
        <f t="shared" si="29"/>
        <v>0</v>
      </c>
      <c r="N80" s="35">
        <f t="shared" si="29"/>
        <v>0</v>
      </c>
      <c r="O80" s="35">
        <f t="shared" si="29"/>
        <v>0</v>
      </c>
      <c r="P80" s="35">
        <f t="shared" si="29"/>
        <v>0</v>
      </c>
      <c r="Q80" s="35">
        <f t="shared" si="29"/>
        <v>0</v>
      </c>
      <c r="R80" s="35">
        <f t="shared" si="29"/>
        <v>0</v>
      </c>
      <c r="S80" s="35">
        <f t="shared" si="29"/>
        <v>0</v>
      </c>
      <c r="T80" s="35">
        <f t="shared" si="29"/>
        <v>0</v>
      </c>
      <c r="U80" s="35">
        <f t="shared" si="29"/>
        <v>0</v>
      </c>
      <c r="V80" s="35">
        <f t="shared" si="29"/>
        <v>0</v>
      </c>
      <c r="W80" s="35">
        <f t="shared" si="29"/>
        <v>0</v>
      </c>
      <c r="X80" s="35">
        <f t="shared" si="29"/>
        <v>0</v>
      </c>
    </row>
    <row r="81" spans="1:24" ht="39">
      <c r="A81" s="32">
        <v>48</v>
      </c>
      <c r="B81" s="40" t="s">
        <v>54</v>
      </c>
      <c r="C81" s="32" t="s">
        <v>53</v>
      </c>
      <c r="D81" s="32" t="s">
        <v>52</v>
      </c>
      <c r="E81" s="28">
        <v>54189.45</v>
      </c>
      <c r="F81" s="21">
        <f>G81+M81+S81</f>
        <v>8000</v>
      </c>
      <c r="G81" s="28">
        <f>H81+J81+K81+I81</f>
        <v>8000</v>
      </c>
      <c r="H81" s="28"/>
      <c r="I81" s="28"/>
      <c r="J81" s="28"/>
      <c r="K81" s="28">
        <v>8000</v>
      </c>
      <c r="L81" s="28"/>
      <c r="M81" s="28">
        <f>N81+P81+Q81+O81</f>
        <v>0</v>
      </c>
      <c r="N81" s="28"/>
      <c r="O81" s="28"/>
      <c r="P81" s="28"/>
      <c r="Q81" s="28"/>
      <c r="R81" s="28"/>
      <c r="S81" s="28">
        <f>T81+V81+X81+U81</f>
        <v>0</v>
      </c>
      <c r="T81" s="28"/>
      <c r="U81" s="28"/>
      <c r="V81" s="28"/>
      <c r="W81" s="28"/>
      <c r="X81" s="28"/>
    </row>
    <row r="82" spans="1:24" ht="69">
      <c r="A82" s="38" t="s">
        <v>51</v>
      </c>
      <c r="B82" s="39" t="s">
        <v>50</v>
      </c>
      <c r="C82" s="37" t="s">
        <v>0</v>
      </c>
      <c r="D82" s="37" t="s">
        <v>0</v>
      </c>
      <c r="E82" s="25">
        <f aca="true" t="shared" si="30" ref="E82:X82">E83</f>
        <v>383178.80799999996</v>
      </c>
      <c r="F82" s="25">
        <f t="shared" si="30"/>
        <v>362879.99</v>
      </c>
      <c r="G82" s="25">
        <f>H82+I82+J82+K82+L82</f>
        <v>111615.78</v>
      </c>
      <c r="H82" s="25">
        <f>H83</f>
        <v>32425.96</v>
      </c>
      <c r="I82" s="25">
        <f t="shared" si="30"/>
        <v>34182.54</v>
      </c>
      <c r="J82" s="25">
        <f t="shared" si="30"/>
        <v>15215.32</v>
      </c>
      <c r="K82" s="25">
        <f t="shared" si="30"/>
        <v>29791.96</v>
      </c>
      <c r="L82" s="25">
        <f t="shared" si="30"/>
        <v>0</v>
      </c>
      <c r="M82" s="25">
        <f t="shared" si="30"/>
        <v>166281.11000000002</v>
      </c>
      <c r="N82" s="25">
        <f t="shared" si="30"/>
        <v>92213.83</v>
      </c>
      <c r="O82" s="25">
        <f t="shared" si="30"/>
        <v>43309.3</v>
      </c>
      <c r="P82" s="25">
        <f t="shared" si="30"/>
        <v>8750</v>
      </c>
      <c r="Q82" s="25">
        <f t="shared" si="30"/>
        <v>22007.98</v>
      </c>
      <c r="R82" s="25">
        <f t="shared" si="30"/>
        <v>0</v>
      </c>
      <c r="S82" s="25">
        <f t="shared" si="30"/>
        <v>84983.1</v>
      </c>
      <c r="T82" s="25">
        <f t="shared" si="30"/>
        <v>45062.3</v>
      </c>
      <c r="U82" s="25">
        <f t="shared" si="30"/>
        <v>24900</v>
      </c>
      <c r="V82" s="25">
        <f t="shared" si="30"/>
        <v>2000</v>
      </c>
      <c r="W82" s="25">
        <f t="shared" si="30"/>
        <v>13020.8</v>
      </c>
      <c r="X82" s="25">
        <f t="shared" si="30"/>
        <v>0</v>
      </c>
    </row>
    <row r="83" spans="1:24" ht="39">
      <c r="A83" s="38"/>
      <c r="B83" s="23" t="s">
        <v>13</v>
      </c>
      <c r="C83" s="37" t="s">
        <v>0</v>
      </c>
      <c r="D83" s="37" t="s">
        <v>0</v>
      </c>
      <c r="E83" s="36">
        <f aca="true" t="shared" si="31" ref="E83:X83">E84+E85+E86+E87+E88+E89+E90+E91+E92+E93+E94+E95+E96+E97+E98+E99+E100+E101+E102+E103+E104+E105+E106+E107</f>
        <v>383178.80799999996</v>
      </c>
      <c r="F83" s="36">
        <f t="shared" si="31"/>
        <v>362879.99</v>
      </c>
      <c r="G83" s="36">
        <f>H83+I83+J83+K83+L83</f>
        <v>111615.78</v>
      </c>
      <c r="H83" s="36">
        <f>H84+H85+H86+H87+H88+H89+H90+H91+H92+H93+H94+H95+H96+H97+H98+H99+H100+H101+H102+H103+H104+H105+H106+H107</f>
        <v>32425.96</v>
      </c>
      <c r="I83" s="36">
        <f>I84+I85+I86+I87+I88+I89+I90+I91+I92+I93+I94+I95+I96+I97+I98+I99+I100+I101+I102+I103+I104+I105+I106+I107</f>
        <v>34182.54</v>
      </c>
      <c r="J83" s="36">
        <f>J84+J85+J86+J87+J88+J89+J90+J91+J92+J93+J94+J95+J96+J97+J98+J99+J100+J101+J102+J103+J104+J105+J106+J107</f>
        <v>15215.32</v>
      </c>
      <c r="K83" s="36">
        <f>K84+K85+K86+K87+K88+K89+K90+K91+K92+K93+K94+K95+K96+K97+K98+K99+K100+K101+K102+K103+K104+K105+K106+K107</f>
        <v>29791.96</v>
      </c>
      <c r="L83" s="36">
        <f>L84+L85+L86+L87+L88+L89+L90+L91+L92+L93+L94+L95+L96+L97+L98+L99+L100+L101+L102+L103+L104+L105+L106+L107</f>
        <v>0</v>
      </c>
      <c r="M83" s="36">
        <f t="shared" si="31"/>
        <v>166281.11000000002</v>
      </c>
      <c r="N83" s="36">
        <f t="shared" si="31"/>
        <v>92213.83</v>
      </c>
      <c r="O83" s="36">
        <f t="shared" si="31"/>
        <v>43309.3</v>
      </c>
      <c r="P83" s="36">
        <f t="shared" si="31"/>
        <v>8750</v>
      </c>
      <c r="Q83" s="36">
        <f t="shared" si="31"/>
        <v>22007.98</v>
      </c>
      <c r="R83" s="36">
        <f t="shared" si="31"/>
        <v>0</v>
      </c>
      <c r="S83" s="36">
        <f t="shared" si="31"/>
        <v>84983.1</v>
      </c>
      <c r="T83" s="36">
        <f t="shared" si="31"/>
        <v>45062.3</v>
      </c>
      <c r="U83" s="36">
        <f t="shared" si="31"/>
        <v>24900</v>
      </c>
      <c r="V83" s="36">
        <f t="shared" si="31"/>
        <v>2000</v>
      </c>
      <c r="W83" s="36">
        <f t="shared" si="31"/>
        <v>13020.8</v>
      </c>
      <c r="X83" s="36">
        <f t="shared" si="31"/>
        <v>0</v>
      </c>
    </row>
    <row r="84" spans="1:24" ht="57" customHeight="1">
      <c r="A84" s="31">
        <v>49</v>
      </c>
      <c r="B84" s="30" t="s">
        <v>49</v>
      </c>
      <c r="C84" s="32" t="s">
        <v>48</v>
      </c>
      <c r="D84" s="32" t="s">
        <v>2</v>
      </c>
      <c r="E84" s="20">
        <v>22000</v>
      </c>
      <c r="F84" s="35">
        <f aca="true" t="shared" si="32" ref="F84:F107">G84+M84+S84</f>
        <v>10316.54</v>
      </c>
      <c r="G84" s="28">
        <f>H84+I84+J84+K84+L84</f>
        <v>10316.54</v>
      </c>
      <c r="H84" s="36">
        <v>5775</v>
      </c>
      <c r="I84" s="28">
        <v>2616.54</v>
      </c>
      <c r="J84" s="28"/>
      <c r="K84" s="28">
        <v>1925</v>
      </c>
      <c r="L84" s="28"/>
      <c r="M84" s="28">
        <f aca="true" t="shared" si="33" ref="M84:M99">N84+O84+P84+Q84+R84</f>
        <v>0</v>
      </c>
      <c r="N84" s="28"/>
      <c r="O84" s="28"/>
      <c r="P84" s="28"/>
      <c r="Q84" s="28"/>
      <c r="R84" s="28"/>
      <c r="S84" s="28">
        <f aca="true" t="shared" si="34" ref="S84:S100">T84+U84+V84+W84+X84</f>
        <v>0</v>
      </c>
      <c r="T84" s="28"/>
      <c r="U84" s="28"/>
      <c r="V84" s="28"/>
      <c r="W84" s="28"/>
      <c r="X84" s="28"/>
    </row>
    <row r="85" spans="1:24" ht="46.5" customHeight="1">
      <c r="A85" s="31">
        <v>50</v>
      </c>
      <c r="B85" s="30" t="s">
        <v>163</v>
      </c>
      <c r="C85" s="32" t="s">
        <v>182</v>
      </c>
      <c r="D85" s="32" t="s">
        <v>2</v>
      </c>
      <c r="E85" s="20">
        <f>9388.5+800</f>
        <v>10188.5</v>
      </c>
      <c r="F85" s="35">
        <f t="shared" si="32"/>
        <v>9388.5</v>
      </c>
      <c r="G85" s="28">
        <f>H85+I85+J85+K85+L85</f>
        <v>9388.5</v>
      </c>
      <c r="H85" s="36">
        <v>4929</v>
      </c>
      <c r="I85" s="28">
        <v>2816.5</v>
      </c>
      <c r="J85" s="28"/>
      <c r="K85" s="28">
        <v>1643</v>
      </c>
      <c r="L85" s="28"/>
      <c r="M85" s="28">
        <f t="shared" si="33"/>
        <v>0</v>
      </c>
      <c r="N85" s="28"/>
      <c r="O85" s="28"/>
      <c r="P85" s="28"/>
      <c r="Q85" s="28"/>
      <c r="R85" s="28"/>
      <c r="S85" s="28">
        <f t="shared" si="34"/>
        <v>0</v>
      </c>
      <c r="T85" s="28"/>
      <c r="U85" s="28"/>
      <c r="V85" s="28"/>
      <c r="W85" s="28"/>
      <c r="X85" s="28"/>
    </row>
    <row r="86" spans="1:24" ht="39">
      <c r="A86" s="31">
        <v>51</v>
      </c>
      <c r="B86" s="30" t="s">
        <v>47</v>
      </c>
      <c r="C86" s="32" t="s">
        <v>46</v>
      </c>
      <c r="D86" s="32">
        <v>2015</v>
      </c>
      <c r="E86" s="20">
        <v>8213.01</v>
      </c>
      <c r="F86" s="29">
        <f t="shared" si="32"/>
        <v>8213.01</v>
      </c>
      <c r="G86" s="28">
        <f aca="true" t="shared" si="35" ref="G86:G107">H86+I86+J86+K86+L86</f>
        <v>0</v>
      </c>
      <c r="H86" s="36"/>
      <c r="I86" s="28"/>
      <c r="J86" s="28"/>
      <c r="K86" s="28"/>
      <c r="L86" s="28"/>
      <c r="M86" s="28">
        <f t="shared" si="33"/>
        <v>8213.01</v>
      </c>
      <c r="N86" s="28">
        <v>4311.83</v>
      </c>
      <c r="O86" s="28">
        <v>2463.9</v>
      </c>
      <c r="P86" s="28"/>
      <c r="Q86" s="28">
        <v>1437.28</v>
      </c>
      <c r="R86" s="28"/>
      <c r="S86" s="28">
        <f t="shared" si="34"/>
        <v>0</v>
      </c>
      <c r="T86" s="28"/>
      <c r="U86" s="28"/>
      <c r="V86" s="28"/>
      <c r="W86" s="28"/>
      <c r="X86" s="28"/>
    </row>
    <row r="87" spans="1:24" ht="78.75">
      <c r="A87" s="31">
        <v>52</v>
      </c>
      <c r="B87" s="30" t="s">
        <v>45</v>
      </c>
      <c r="C87" s="32" t="s">
        <v>44</v>
      </c>
      <c r="D87" s="32">
        <v>2014</v>
      </c>
      <c r="E87" s="20">
        <v>7567.01</v>
      </c>
      <c r="F87" s="35">
        <f t="shared" si="32"/>
        <v>7567.01</v>
      </c>
      <c r="G87" s="28">
        <f t="shared" si="35"/>
        <v>7567.01</v>
      </c>
      <c r="H87" s="36">
        <v>3972.68</v>
      </c>
      <c r="I87" s="28">
        <v>2270.1</v>
      </c>
      <c r="J87" s="28"/>
      <c r="K87" s="28">
        <v>1324.23</v>
      </c>
      <c r="L87" s="28"/>
      <c r="M87" s="28">
        <f t="shared" si="33"/>
        <v>0</v>
      </c>
      <c r="N87" s="28"/>
      <c r="O87" s="28"/>
      <c r="P87" s="28"/>
      <c r="Q87" s="28"/>
      <c r="R87" s="28"/>
      <c r="S87" s="28">
        <f t="shared" si="34"/>
        <v>0</v>
      </c>
      <c r="T87" s="28"/>
      <c r="U87" s="28"/>
      <c r="V87" s="28"/>
      <c r="W87" s="28"/>
      <c r="X87" s="28"/>
    </row>
    <row r="88" spans="1:24" ht="39">
      <c r="A88" s="31">
        <v>53</v>
      </c>
      <c r="B88" s="30" t="s">
        <v>43</v>
      </c>
      <c r="C88" s="32" t="s">
        <v>42</v>
      </c>
      <c r="D88" s="32">
        <v>2014</v>
      </c>
      <c r="E88" s="20">
        <v>3311.01</v>
      </c>
      <c r="F88" s="35">
        <f t="shared" si="32"/>
        <v>3311.0099999999998</v>
      </c>
      <c r="G88" s="28">
        <f t="shared" si="35"/>
        <v>3311.0099999999998</v>
      </c>
      <c r="H88" s="36">
        <v>1738.28</v>
      </c>
      <c r="I88" s="28">
        <v>993.3</v>
      </c>
      <c r="J88" s="28"/>
      <c r="K88" s="28">
        <v>579.43</v>
      </c>
      <c r="L88" s="28"/>
      <c r="M88" s="28">
        <f t="shared" si="33"/>
        <v>0</v>
      </c>
      <c r="N88" s="28"/>
      <c r="O88" s="28"/>
      <c r="P88" s="28"/>
      <c r="Q88" s="28"/>
      <c r="R88" s="28"/>
      <c r="S88" s="28">
        <f t="shared" si="34"/>
        <v>0</v>
      </c>
      <c r="T88" s="28"/>
      <c r="U88" s="28"/>
      <c r="V88" s="28"/>
      <c r="W88" s="28"/>
      <c r="X88" s="28"/>
    </row>
    <row r="89" spans="1:24" ht="39">
      <c r="A89" s="31">
        <v>54</v>
      </c>
      <c r="B89" s="30" t="s">
        <v>41</v>
      </c>
      <c r="C89" s="32" t="s">
        <v>40</v>
      </c>
      <c r="D89" s="32" t="s">
        <v>11</v>
      </c>
      <c r="E89" s="20">
        <v>12810</v>
      </c>
      <c r="F89" s="35">
        <f t="shared" si="32"/>
        <v>12810</v>
      </c>
      <c r="G89" s="28">
        <f t="shared" si="35"/>
        <v>12810</v>
      </c>
      <c r="H89" s="36"/>
      <c r="I89" s="28">
        <v>3843</v>
      </c>
      <c r="J89" s="28"/>
      <c r="K89" s="28">
        <v>8967</v>
      </c>
      <c r="L89" s="28"/>
      <c r="M89" s="28">
        <f t="shared" si="33"/>
        <v>0</v>
      </c>
      <c r="N89" s="28"/>
      <c r="O89" s="28"/>
      <c r="P89" s="28"/>
      <c r="Q89" s="28"/>
      <c r="R89" s="28"/>
      <c r="S89" s="28">
        <f t="shared" si="34"/>
        <v>0</v>
      </c>
      <c r="T89" s="28"/>
      <c r="U89" s="28"/>
      <c r="V89" s="28"/>
      <c r="W89" s="28"/>
      <c r="X89" s="28"/>
    </row>
    <row r="90" spans="1:24" ht="39">
      <c r="A90" s="31">
        <v>55</v>
      </c>
      <c r="B90" s="30" t="s">
        <v>165</v>
      </c>
      <c r="C90" s="32" t="s">
        <v>39</v>
      </c>
      <c r="D90" s="32">
        <v>2014</v>
      </c>
      <c r="E90" s="20">
        <v>2477.1</v>
      </c>
      <c r="F90" s="35">
        <f t="shared" si="32"/>
        <v>2477.1</v>
      </c>
      <c r="G90" s="28">
        <f t="shared" si="35"/>
        <v>2477.1</v>
      </c>
      <c r="H90" s="36"/>
      <c r="I90" s="28">
        <v>743.1</v>
      </c>
      <c r="J90" s="28"/>
      <c r="K90" s="28">
        <v>1734</v>
      </c>
      <c r="L90" s="28"/>
      <c r="M90" s="28">
        <f t="shared" si="33"/>
        <v>0</v>
      </c>
      <c r="N90" s="28"/>
      <c r="O90" s="28"/>
      <c r="P90" s="28"/>
      <c r="Q90" s="28"/>
      <c r="R90" s="28"/>
      <c r="S90" s="28">
        <f t="shared" si="34"/>
        <v>0</v>
      </c>
      <c r="T90" s="28"/>
      <c r="U90" s="28"/>
      <c r="V90" s="28"/>
      <c r="W90" s="28"/>
      <c r="X90" s="28"/>
    </row>
    <row r="91" spans="1:24" ht="52.5">
      <c r="A91" s="31">
        <v>56</v>
      </c>
      <c r="B91" s="30" t="s">
        <v>164</v>
      </c>
      <c r="C91" s="32" t="s">
        <v>38</v>
      </c>
      <c r="D91" s="32" t="s">
        <v>19</v>
      </c>
      <c r="E91" s="20">
        <v>23548.97</v>
      </c>
      <c r="F91" s="35">
        <f t="shared" si="32"/>
        <v>18550.3</v>
      </c>
      <c r="G91" s="28">
        <f t="shared" si="35"/>
        <v>18550.3</v>
      </c>
      <c r="H91" s="36">
        <v>9711</v>
      </c>
      <c r="I91" s="28">
        <v>5000</v>
      </c>
      <c r="J91" s="28"/>
      <c r="K91" s="28">
        <v>3839.3</v>
      </c>
      <c r="L91" s="28"/>
      <c r="M91" s="28">
        <f t="shared" si="33"/>
        <v>0</v>
      </c>
      <c r="N91" s="28"/>
      <c r="O91" s="28"/>
      <c r="P91" s="28"/>
      <c r="Q91" s="28"/>
      <c r="R91" s="28"/>
      <c r="S91" s="28">
        <f t="shared" si="34"/>
        <v>0</v>
      </c>
      <c r="T91" s="28"/>
      <c r="U91" s="28"/>
      <c r="V91" s="28"/>
      <c r="W91" s="28"/>
      <c r="X91" s="28"/>
    </row>
    <row r="92" spans="1:24" ht="26.25">
      <c r="A92" s="31">
        <v>57</v>
      </c>
      <c r="B92" s="30" t="s">
        <v>37</v>
      </c>
      <c r="C92" s="32" t="s">
        <v>187</v>
      </c>
      <c r="D92" s="32" t="s">
        <v>11</v>
      </c>
      <c r="E92" s="20">
        <v>21788</v>
      </c>
      <c r="F92" s="35">
        <f t="shared" si="32"/>
        <v>21788</v>
      </c>
      <c r="G92" s="28">
        <f t="shared" si="35"/>
        <v>12000</v>
      </c>
      <c r="H92" s="36">
        <v>6300</v>
      </c>
      <c r="I92" s="28">
        <v>3600</v>
      </c>
      <c r="J92" s="28"/>
      <c r="K92" s="28">
        <v>2100</v>
      </c>
      <c r="L92" s="28"/>
      <c r="M92" s="28">
        <f t="shared" si="33"/>
        <v>9788</v>
      </c>
      <c r="N92" s="28">
        <v>5138.7</v>
      </c>
      <c r="O92" s="28">
        <v>2936.4</v>
      </c>
      <c r="P92" s="28"/>
      <c r="Q92" s="28">
        <v>1712.9</v>
      </c>
      <c r="R92" s="28"/>
      <c r="S92" s="28">
        <f t="shared" si="34"/>
        <v>0</v>
      </c>
      <c r="T92" s="28"/>
      <c r="U92" s="28"/>
      <c r="V92" s="28"/>
      <c r="W92" s="28"/>
      <c r="X92" s="28"/>
    </row>
    <row r="93" spans="1:24" ht="39">
      <c r="A93" s="13">
        <v>58</v>
      </c>
      <c r="B93" s="88" t="s">
        <v>36</v>
      </c>
      <c r="C93" s="32" t="s">
        <v>186</v>
      </c>
      <c r="D93" s="32" t="s">
        <v>9</v>
      </c>
      <c r="E93" s="20">
        <v>36363.1</v>
      </c>
      <c r="F93" s="29">
        <f t="shared" si="32"/>
        <v>36363.1</v>
      </c>
      <c r="G93" s="28">
        <f t="shared" si="35"/>
        <v>0</v>
      </c>
      <c r="H93" s="36"/>
      <c r="I93" s="28"/>
      <c r="J93" s="28"/>
      <c r="K93" s="28"/>
      <c r="L93" s="28"/>
      <c r="M93" s="28">
        <f t="shared" si="33"/>
        <v>18180</v>
      </c>
      <c r="N93" s="28">
        <v>9885</v>
      </c>
      <c r="O93" s="28">
        <v>5000</v>
      </c>
      <c r="P93" s="28"/>
      <c r="Q93" s="28">
        <v>3295</v>
      </c>
      <c r="R93" s="28"/>
      <c r="S93" s="28">
        <f t="shared" si="34"/>
        <v>18183.1</v>
      </c>
      <c r="T93" s="28">
        <v>9887.3</v>
      </c>
      <c r="U93" s="28">
        <v>5000</v>
      </c>
      <c r="V93" s="28"/>
      <c r="W93" s="28">
        <v>3295.8</v>
      </c>
      <c r="X93" s="28"/>
    </row>
    <row r="94" spans="1:24" ht="44.25" customHeight="1">
      <c r="A94" s="13">
        <v>59</v>
      </c>
      <c r="B94" s="87" t="s">
        <v>191</v>
      </c>
      <c r="C94" s="32" t="s">
        <v>35</v>
      </c>
      <c r="D94" s="32" t="s">
        <v>11</v>
      </c>
      <c r="E94" s="20">
        <v>22250</v>
      </c>
      <c r="F94" s="29">
        <f t="shared" si="32"/>
        <v>22250</v>
      </c>
      <c r="G94" s="28">
        <f t="shared" si="35"/>
        <v>2250</v>
      </c>
      <c r="H94" s="36"/>
      <c r="I94" s="28"/>
      <c r="J94" s="28"/>
      <c r="K94" s="28">
        <v>2250</v>
      </c>
      <c r="L94" s="28"/>
      <c r="M94" s="28">
        <v>20000</v>
      </c>
      <c r="N94" s="28">
        <v>12937.5</v>
      </c>
      <c r="O94" s="28">
        <v>5000</v>
      </c>
      <c r="P94" s="28"/>
      <c r="Q94" s="28">
        <f>M94-N94-O94</f>
        <v>2062.5</v>
      </c>
      <c r="R94" s="28"/>
      <c r="S94" s="28">
        <f t="shared" si="34"/>
        <v>0</v>
      </c>
      <c r="T94" s="28"/>
      <c r="U94" s="28"/>
      <c r="V94" s="28"/>
      <c r="W94" s="28"/>
      <c r="X94" s="28"/>
    </row>
    <row r="95" spans="1:24" ht="44.25" customHeight="1">
      <c r="A95" s="13">
        <v>60</v>
      </c>
      <c r="B95" s="85" t="s">
        <v>190</v>
      </c>
      <c r="C95" s="32" t="s">
        <v>34</v>
      </c>
      <c r="D95" s="32" t="s">
        <v>11</v>
      </c>
      <c r="E95" s="20">
        <v>52800</v>
      </c>
      <c r="F95" s="29">
        <f t="shared" si="32"/>
        <v>52800</v>
      </c>
      <c r="G95" s="28">
        <f t="shared" si="35"/>
        <v>4230</v>
      </c>
      <c r="H95" s="36"/>
      <c r="I95" s="28"/>
      <c r="J95" s="28"/>
      <c r="K95" s="28">
        <v>4230</v>
      </c>
      <c r="L95" s="28"/>
      <c r="M95" s="28">
        <v>48570</v>
      </c>
      <c r="N95" s="28">
        <v>35850</v>
      </c>
      <c r="O95" s="28">
        <v>5000</v>
      </c>
      <c r="P95" s="28"/>
      <c r="Q95" s="28">
        <f>M95-N95-O95</f>
        <v>7720</v>
      </c>
      <c r="R95" s="28"/>
      <c r="S95" s="28">
        <v>0</v>
      </c>
      <c r="T95" s="28"/>
      <c r="U95" s="28"/>
      <c r="V95" s="28"/>
      <c r="W95" s="28"/>
      <c r="X95" s="28"/>
    </row>
    <row r="96" spans="1:24" ht="84" customHeight="1">
      <c r="A96" s="13">
        <v>61</v>
      </c>
      <c r="B96" s="34" t="s">
        <v>33</v>
      </c>
      <c r="C96" s="32" t="s">
        <v>32</v>
      </c>
      <c r="D96" s="32" t="s">
        <v>11</v>
      </c>
      <c r="E96" s="20">
        <v>6030.1</v>
      </c>
      <c r="F96" s="29">
        <f t="shared" si="32"/>
        <v>6030.1</v>
      </c>
      <c r="G96" s="28">
        <f t="shared" si="35"/>
        <v>0</v>
      </c>
      <c r="H96" s="36"/>
      <c r="I96" s="28"/>
      <c r="J96" s="28"/>
      <c r="K96" s="28"/>
      <c r="L96" s="28"/>
      <c r="M96" s="28">
        <f t="shared" si="33"/>
        <v>6030.1</v>
      </c>
      <c r="N96" s="28">
        <v>3165.8</v>
      </c>
      <c r="O96" s="28">
        <v>1809</v>
      </c>
      <c r="P96" s="28"/>
      <c r="Q96" s="28">
        <v>1055.3</v>
      </c>
      <c r="R96" s="28"/>
      <c r="S96" s="28">
        <f t="shared" si="34"/>
        <v>0</v>
      </c>
      <c r="T96" s="28"/>
      <c r="U96" s="28"/>
      <c r="V96" s="28"/>
      <c r="W96" s="28"/>
      <c r="X96" s="28"/>
    </row>
    <row r="97" spans="1:24" ht="84" customHeight="1">
      <c r="A97" s="13">
        <v>62</v>
      </c>
      <c r="B97" s="87" t="s">
        <v>31</v>
      </c>
      <c r="C97" s="32" t="s">
        <v>30</v>
      </c>
      <c r="D97" s="32">
        <v>2016</v>
      </c>
      <c r="E97" s="20">
        <v>16000</v>
      </c>
      <c r="F97" s="29">
        <f t="shared" si="32"/>
        <v>16000</v>
      </c>
      <c r="G97" s="28">
        <f t="shared" si="35"/>
        <v>0</v>
      </c>
      <c r="H97" s="36"/>
      <c r="I97" s="28"/>
      <c r="J97" s="28"/>
      <c r="K97" s="28"/>
      <c r="L97" s="28"/>
      <c r="M97" s="28">
        <f t="shared" si="33"/>
        <v>0</v>
      </c>
      <c r="N97" s="28"/>
      <c r="O97" s="28"/>
      <c r="P97" s="28"/>
      <c r="Q97" s="28"/>
      <c r="R97" s="28"/>
      <c r="S97" s="28">
        <f t="shared" si="34"/>
        <v>16000</v>
      </c>
      <c r="T97" s="28">
        <v>8400</v>
      </c>
      <c r="U97" s="28">
        <v>4800</v>
      </c>
      <c r="V97" s="28"/>
      <c r="W97" s="28">
        <v>2800</v>
      </c>
      <c r="X97" s="28"/>
    </row>
    <row r="98" spans="1:24" ht="54.75" customHeight="1">
      <c r="A98" s="13">
        <v>63</v>
      </c>
      <c r="B98" s="85" t="s">
        <v>29</v>
      </c>
      <c r="C98" s="32" t="s">
        <v>28</v>
      </c>
      <c r="D98" s="32" t="s">
        <v>183</v>
      </c>
      <c r="E98" s="20">
        <f>7000+538.756</f>
        <v>7538.756</v>
      </c>
      <c r="F98" s="29">
        <f t="shared" si="32"/>
        <v>7000</v>
      </c>
      <c r="G98" s="28">
        <f t="shared" si="35"/>
        <v>0</v>
      </c>
      <c r="H98" s="36"/>
      <c r="I98" s="28"/>
      <c r="J98" s="28"/>
      <c r="K98" s="28"/>
      <c r="L98" s="28"/>
      <c r="M98" s="28">
        <f t="shared" si="33"/>
        <v>0</v>
      </c>
      <c r="N98" s="28"/>
      <c r="O98" s="28"/>
      <c r="P98" s="28"/>
      <c r="Q98" s="28"/>
      <c r="R98" s="28"/>
      <c r="S98" s="28">
        <f t="shared" si="34"/>
        <v>7000</v>
      </c>
      <c r="T98" s="28">
        <v>3675</v>
      </c>
      <c r="U98" s="28">
        <v>2100</v>
      </c>
      <c r="V98" s="28"/>
      <c r="W98" s="28">
        <v>1225</v>
      </c>
      <c r="X98" s="28"/>
    </row>
    <row r="99" spans="1:24" ht="70.5" customHeight="1">
      <c r="A99" s="13">
        <v>64</v>
      </c>
      <c r="B99" s="33" t="s">
        <v>27</v>
      </c>
      <c r="C99" s="32" t="s">
        <v>26</v>
      </c>
      <c r="D99" s="32" t="s">
        <v>7</v>
      </c>
      <c r="E99" s="20">
        <v>56000</v>
      </c>
      <c r="F99" s="29">
        <f t="shared" si="32"/>
        <v>56000</v>
      </c>
      <c r="G99" s="28">
        <f t="shared" si="35"/>
        <v>1200</v>
      </c>
      <c r="H99" s="36"/>
      <c r="I99" s="28"/>
      <c r="J99" s="28"/>
      <c r="K99" s="28">
        <v>1200</v>
      </c>
      <c r="L99" s="28"/>
      <c r="M99" s="28">
        <f t="shared" si="33"/>
        <v>27000</v>
      </c>
      <c r="N99" s="28">
        <v>14175</v>
      </c>
      <c r="O99" s="28">
        <v>8100</v>
      </c>
      <c r="P99" s="28"/>
      <c r="Q99" s="28">
        <v>4725</v>
      </c>
      <c r="R99" s="28"/>
      <c r="S99" s="28">
        <v>27800</v>
      </c>
      <c r="T99" s="28">
        <v>17100</v>
      </c>
      <c r="U99" s="28">
        <v>5000</v>
      </c>
      <c r="V99" s="28"/>
      <c r="W99" s="28">
        <f>S99-T99-U99</f>
        <v>5700</v>
      </c>
      <c r="X99" s="28"/>
    </row>
    <row r="100" spans="1:24" ht="45.75" customHeight="1">
      <c r="A100" s="31">
        <v>65</v>
      </c>
      <c r="B100" s="92" t="s">
        <v>192</v>
      </c>
      <c r="C100" s="32" t="s">
        <v>147</v>
      </c>
      <c r="D100" s="32" t="s">
        <v>11</v>
      </c>
      <c r="E100" s="20">
        <v>12900</v>
      </c>
      <c r="F100" s="29">
        <f t="shared" si="32"/>
        <v>12871</v>
      </c>
      <c r="G100" s="28">
        <f t="shared" si="35"/>
        <v>371</v>
      </c>
      <c r="H100" s="36"/>
      <c r="I100" s="28"/>
      <c r="J100" s="28">
        <v>371</v>
      </c>
      <c r="K100" s="28">
        <v>0</v>
      </c>
      <c r="L100" s="28"/>
      <c r="M100" s="28">
        <v>12500</v>
      </c>
      <c r="N100" s="28">
        <v>6750</v>
      </c>
      <c r="O100" s="28">
        <v>5000</v>
      </c>
      <c r="P100" s="28">
        <f>M100-N100-O100</f>
        <v>750</v>
      </c>
      <c r="Q100" s="28"/>
      <c r="R100" s="28"/>
      <c r="S100" s="28">
        <f t="shared" si="34"/>
        <v>0</v>
      </c>
      <c r="T100" s="28"/>
      <c r="U100" s="28"/>
      <c r="V100" s="28"/>
      <c r="W100" s="28"/>
      <c r="X100" s="28"/>
    </row>
    <row r="101" spans="1:24" ht="36" customHeight="1">
      <c r="A101" s="31">
        <v>66</v>
      </c>
      <c r="B101" s="64" t="s">
        <v>168</v>
      </c>
      <c r="C101" s="32" t="s">
        <v>146</v>
      </c>
      <c r="D101" s="31">
        <v>2014</v>
      </c>
      <c r="E101" s="35">
        <v>6200</v>
      </c>
      <c r="F101" s="29">
        <f t="shared" si="32"/>
        <v>6200</v>
      </c>
      <c r="G101" s="28">
        <f t="shared" si="35"/>
        <v>800</v>
      </c>
      <c r="H101" s="36"/>
      <c r="I101" s="28"/>
      <c r="J101" s="28">
        <f>2000-1200</f>
        <v>800</v>
      </c>
      <c r="K101" s="28"/>
      <c r="L101" s="28"/>
      <c r="M101" s="28">
        <f>N101+O101+P101+Q101+R101</f>
        <v>5400</v>
      </c>
      <c r="N101" s="28"/>
      <c r="O101" s="28">
        <v>2700</v>
      </c>
      <c r="P101" s="28">
        <v>2700</v>
      </c>
      <c r="Q101" s="28"/>
      <c r="R101" s="28"/>
      <c r="S101" s="28">
        <f>T101+V101+X101+U101</f>
        <v>0</v>
      </c>
      <c r="T101" s="28"/>
      <c r="U101" s="28"/>
      <c r="V101" s="28"/>
      <c r="W101" s="28"/>
      <c r="X101" s="28"/>
    </row>
    <row r="102" spans="1:24" ht="33.75" customHeight="1">
      <c r="A102" s="31">
        <v>67</v>
      </c>
      <c r="B102" s="30" t="s">
        <v>25</v>
      </c>
      <c r="C102" s="32" t="s">
        <v>146</v>
      </c>
      <c r="D102" s="32" t="s">
        <v>2</v>
      </c>
      <c r="E102" s="20">
        <f>4872.16+649.466</f>
        <v>5521.626</v>
      </c>
      <c r="F102" s="29">
        <f t="shared" si="32"/>
        <v>4872.16</v>
      </c>
      <c r="G102" s="28">
        <f t="shared" si="35"/>
        <v>4872.16</v>
      </c>
      <c r="H102" s="36"/>
      <c r="I102" s="28">
        <v>2400</v>
      </c>
      <c r="J102" s="28">
        <v>2472.16</v>
      </c>
      <c r="K102" s="28"/>
      <c r="L102" s="28"/>
      <c r="M102" s="28">
        <f aca="true" t="shared" si="36" ref="M102:M107">N102+O102+P102+Q102+R102</f>
        <v>0</v>
      </c>
      <c r="N102" s="28"/>
      <c r="O102" s="28"/>
      <c r="P102" s="28"/>
      <c r="Q102" s="28"/>
      <c r="R102" s="28"/>
      <c r="S102" s="28">
        <f aca="true" t="shared" si="37" ref="S102:S107">T102+U102+V102+W102+X102</f>
        <v>0</v>
      </c>
      <c r="T102" s="28"/>
      <c r="U102" s="28"/>
      <c r="V102" s="28"/>
      <c r="W102" s="28"/>
      <c r="X102" s="28"/>
    </row>
    <row r="103" spans="1:24" ht="34.5" customHeight="1">
      <c r="A103" s="31">
        <v>68</v>
      </c>
      <c r="B103" s="30" t="s">
        <v>24</v>
      </c>
      <c r="C103" s="32" t="s">
        <v>146</v>
      </c>
      <c r="D103" s="32" t="s">
        <v>2</v>
      </c>
      <c r="E103" s="20">
        <f>4872.16+649.466</f>
        <v>5521.626</v>
      </c>
      <c r="F103" s="29">
        <f t="shared" si="32"/>
        <v>4872.16</v>
      </c>
      <c r="G103" s="28">
        <f t="shared" si="35"/>
        <v>4872.16</v>
      </c>
      <c r="H103" s="36"/>
      <c r="I103" s="28">
        <v>2400</v>
      </c>
      <c r="J103" s="28">
        <v>2472.16</v>
      </c>
      <c r="K103" s="28"/>
      <c r="L103" s="28"/>
      <c r="M103" s="28">
        <f t="shared" si="36"/>
        <v>0</v>
      </c>
      <c r="N103" s="28"/>
      <c r="O103" s="28"/>
      <c r="P103" s="28"/>
      <c r="Q103" s="28"/>
      <c r="R103" s="28"/>
      <c r="S103" s="28">
        <f t="shared" si="37"/>
        <v>0</v>
      </c>
      <c r="T103" s="28"/>
      <c r="U103" s="28"/>
      <c r="V103" s="28"/>
      <c r="W103" s="28"/>
      <c r="X103" s="28"/>
    </row>
    <row r="104" spans="1:24" ht="39">
      <c r="A104" s="31">
        <v>69</v>
      </c>
      <c r="B104" s="30" t="s">
        <v>23</v>
      </c>
      <c r="C104" s="32" t="s">
        <v>146</v>
      </c>
      <c r="D104" s="32" t="s">
        <v>11</v>
      </c>
      <c r="E104" s="20">
        <v>6100</v>
      </c>
      <c r="F104" s="29">
        <f t="shared" si="32"/>
        <v>6100</v>
      </c>
      <c r="G104" s="28">
        <f t="shared" si="35"/>
        <v>800</v>
      </c>
      <c r="H104" s="36"/>
      <c r="I104" s="28"/>
      <c r="J104" s="28">
        <f>1200-400</f>
        <v>800</v>
      </c>
      <c r="K104" s="28"/>
      <c r="L104" s="28"/>
      <c r="M104" s="28">
        <f t="shared" si="36"/>
        <v>5300</v>
      </c>
      <c r="N104" s="28"/>
      <c r="O104" s="28">
        <v>2650</v>
      </c>
      <c r="P104" s="28">
        <v>2650</v>
      </c>
      <c r="Q104" s="28"/>
      <c r="R104" s="28"/>
      <c r="S104" s="28">
        <f t="shared" si="37"/>
        <v>0</v>
      </c>
      <c r="T104" s="28"/>
      <c r="U104" s="28"/>
      <c r="V104" s="28"/>
      <c r="W104" s="28"/>
      <c r="X104" s="28"/>
    </row>
    <row r="105" spans="1:24" ht="39">
      <c r="A105" s="31">
        <v>70</v>
      </c>
      <c r="B105" s="30" t="s">
        <v>22</v>
      </c>
      <c r="C105" s="32" t="s">
        <v>146</v>
      </c>
      <c r="D105" s="32" t="s">
        <v>11</v>
      </c>
      <c r="E105" s="20">
        <v>6100</v>
      </c>
      <c r="F105" s="29">
        <f t="shared" si="32"/>
        <v>6100</v>
      </c>
      <c r="G105" s="28">
        <f t="shared" si="35"/>
        <v>800</v>
      </c>
      <c r="H105" s="36"/>
      <c r="I105" s="28"/>
      <c r="J105" s="28">
        <f>1200-400</f>
        <v>800</v>
      </c>
      <c r="K105" s="28"/>
      <c r="L105" s="28"/>
      <c r="M105" s="28">
        <f t="shared" si="36"/>
        <v>5300</v>
      </c>
      <c r="N105" s="28"/>
      <c r="O105" s="28">
        <v>2650</v>
      </c>
      <c r="P105" s="28">
        <v>2650</v>
      </c>
      <c r="Q105" s="28"/>
      <c r="R105" s="28"/>
      <c r="S105" s="28">
        <f t="shared" si="37"/>
        <v>0</v>
      </c>
      <c r="T105" s="28"/>
      <c r="U105" s="28"/>
      <c r="V105" s="28"/>
      <c r="W105" s="28"/>
      <c r="X105" s="28"/>
    </row>
    <row r="106" spans="1:24" ht="42" customHeight="1">
      <c r="A106" s="31">
        <v>71</v>
      </c>
      <c r="B106" s="30" t="s">
        <v>21</v>
      </c>
      <c r="C106" s="19" t="s">
        <v>20</v>
      </c>
      <c r="D106" s="19" t="s">
        <v>19</v>
      </c>
      <c r="E106" s="16">
        <f>15000+20+180</f>
        <v>15200</v>
      </c>
      <c r="F106" s="29">
        <f t="shared" si="32"/>
        <v>15000</v>
      </c>
      <c r="G106" s="28">
        <f t="shared" si="35"/>
        <v>15000</v>
      </c>
      <c r="H106" s="36"/>
      <c r="I106" s="28">
        <v>7500</v>
      </c>
      <c r="J106" s="28">
        <v>7500</v>
      </c>
      <c r="K106" s="28"/>
      <c r="L106" s="28"/>
      <c r="M106" s="28">
        <f t="shared" si="36"/>
        <v>0</v>
      </c>
      <c r="N106" s="28"/>
      <c r="O106" s="28"/>
      <c r="P106" s="28"/>
      <c r="Q106" s="28"/>
      <c r="R106" s="28"/>
      <c r="S106" s="28">
        <f t="shared" si="37"/>
        <v>0</v>
      </c>
      <c r="T106" s="28"/>
      <c r="U106" s="28"/>
      <c r="V106" s="28"/>
      <c r="W106" s="28"/>
      <c r="X106" s="28"/>
    </row>
    <row r="107" spans="1:24" ht="48" customHeight="1">
      <c r="A107" s="31">
        <v>72</v>
      </c>
      <c r="B107" s="30" t="s">
        <v>18</v>
      </c>
      <c r="C107" s="19" t="s">
        <v>17</v>
      </c>
      <c r="D107" s="19" t="s">
        <v>16</v>
      </c>
      <c r="E107" s="16">
        <f>16000+516+234</f>
        <v>16750</v>
      </c>
      <c r="F107" s="29">
        <f t="shared" si="32"/>
        <v>16000</v>
      </c>
      <c r="G107" s="28">
        <f t="shared" si="35"/>
        <v>0</v>
      </c>
      <c r="H107" s="36"/>
      <c r="I107" s="28"/>
      <c r="J107" s="28"/>
      <c r="K107" s="28"/>
      <c r="L107" s="28"/>
      <c r="M107" s="28">
        <f t="shared" si="36"/>
        <v>0</v>
      </c>
      <c r="N107" s="28"/>
      <c r="O107" s="28"/>
      <c r="P107" s="28"/>
      <c r="Q107" s="28"/>
      <c r="R107" s="28"/>
      <c r="S107" s="28">
        <f t="shared" si="37"/>
        <v>16000</v>
      </c>
      <c r="T107" s="28">
        <v>6000</v>
      </c>
      <c r="U107" s="28">
        <v>8000</v>
      </c>
      <c r="V107" s="28">
        <v>2000</v>
      </c>
      <c r="W107" s="28"/>
      <c r="X107" s="28"/>
    </row>
    <row r="108" spans="1:24" ht="54" customHeight="1">
      <c r="A108" s="24" t="s">
        <v>15</v>
      </c>
      <c r="B108" s="27" t="s">
        <v>14</v>
      </c>
      <c r="C108" s="24" t="s">
        <v>0</v>
      </c>
      <c r="D108" s="24" t="s">
        <v>0</v>
      </c>
      <c r="E108" s="26">
        <f aca="true" t="shared" si="38" ref="E108:X108">E109+E114</f>
        <v>184177.90000000002</v>
      </c>
      <c r="F108" s="26">
        <f t="shared" si="38"/>
        <v>183190.90000000002</v>
      </c>
      <c r="G108" s="25">
        <f>G109+G114</f>
        <v>71639.8</v>
      </c>
      <c r="H108" s="25">
        <f t="shared" si="38"/>
        <v>21725.100000000002</v>
      </c>
      <c r="I108" s="25">
        <f t="shared" si="38"/>
        <v>40372.4</v>
      </c>
      <c r="J108" s="25">
        <f t="shared" si="38"/>
        <v>0</v>
      </c>
      <c r="K108" s="25">
        <f t="shared" si="38"/>
        <v>9542.3</v>
      </c>
      <c r="L108" s="25">
        <f t="shared" si="38"/>
        <v>0</v>
      </c>
      <c r="M108" s="25">
        <f t="shared" si="38"/>
        <v>53719.7</v>
      </c>
      <c r="N108" s="25">
        <f t="shared" si="38"/>
        <v>27667.5</v>
      </c>
      <c r="O108" s="25">
        <f t="shared" si="38"/>
        <v>16796.4</v>
      </c>
      <c r="P108" s="25">
        <f t="shared" si="38"/>
        <v>0</v>
      </c>
      <c r="Q108" s="25">
        <f t="shared" si="38"/>
        <v>9255.8</v>
      </c>
      <c r="R108" s="25">
        <f t="shared" si="38"/>
        <v>0</v>
      </c>
      <c r="S108" s="25">
        <f t="shared" si="38"/>
        <v>57831.4</v>
      </c>
      <c r="T108" s="25">
        <f t="shared" si="38"/>
        <v>19629.9</v>
      </c>
      <c r="U108" s="25">
        <f t="shared" si="38"/>
        <v>31624.9</v>
      </c>
      <c r="V108" s="25">
        <f t="shared" si="38"/>
        <v>0</v>
      </c>
      <c r="W108" s="25">
        <f t="shared" si="38"/>
        <v>6576.599999999999</v>
      </c>
      <c r="X108" s="25">
        <f t="shared" si="38"/>
        <v>0</v>
      </c>
    </row>
    <row r="109" spans="1:24" ht="39">
      <c r="A109" s="24"/>
      <c r="B109" s="23" t="s">
        <v>13</v>
      </c>
      <c r="C109" s="22" t="s">
        <v>0</v>
      </c>
      <c r="D109" s="22" t="s">
        <v>0</v>
      </c>
      <c r="E109" s="20">
        <f>E110+E111+E112+E113</f>
        <v>179492.90000000002</v>
      </c>
      <c r="F109" s="21">
        <f>F110+F111+F112+F113</f>
        <v>179492.90000000002</v>
      </c>
      <c r="G109" s="20">
        <f>H109+I109+J109+K109+L109</f>
        <v>67941.8</v>
      </c>
      <c r="H109" s="20">
        <f>H110+H111+H112+H113</f>
        <v>18951.600000000002</v>
      </c>
      <c r="I109" s="20">
        <f>I110+I111+I112+I113</f>
        <v>40372.4</v>
      </c>
      <c r="J109" s="20">
        <f>J110+J111+J112+J113</f>
        <v>0</v>
      </c>
      <c r="K109" s="20">
        <f>K110+K111+K112+K113</f>
        <v>8617.8</v>
      </c>
      <c r="L109" s="20">
        <f>L110+L111+L112+L113</f>
        <v>0</v>
      </c>
      <c r="M109" s="20">
        <f>N109+O109+P109+Q109+R109</f>
        <v>53719.7</v>
      </c>
      <c r="N109" s="20">
        <f>N110+N111+N112+N113</f>
        <v>27667.5</v>
      </c>
      <c r="O109" s="20">
        <f>O110+O111+O112+O113</f>
        <v>16796.4</v>
      </c>
      <c r="P109" s="20">
        <f>P110+P111+P112+P113</f>
        <v>0</v>
      </c>
      <c r="Q109" s="20">
        <f>Q110+Q111+Q112+Q113</f>
        <v>9255.8</v>
      </c>
      <c r="R109" s="20">
        <f>R110+R111+R112+R113</f>
        <v>0</v>
      </c>
      <c r="S109" s="20">
        <f>T109+U109+V109+W109+X109</f>
        <v>57831.4</v>
      </c>
      <c r="T109" s="20">
        <f>T110+T111+T112+T113</f>
        <v>19629.9</v>
      </c>
      <c r="U109" s="20">
        <f>U110+U111+U112+U113</f>
        <v>31624.9</v>
      </c>
      <c r="V109" s="20">
        <f>V110+V111+V112+V113</f>
        <v>0</v>
      </c>
      <c r="W109" s="20">
        <f>W110+W111+W112+W113</f>
        <v>6576.599999999999</v>
      </c>
      <c r="X109" s="20">
        <f>X110+X111+X112+X113</f>
        <v>0</v>
      </c>
    </row>
    <row r="110" spans="1:24" ht="39">
      <c r="A110" s="19">
        <v>73</v>
      </c>
      <c r="B110" s="15" t="s">
        <v>169</v>
      </c>
      <c r="C110" s="19" t="s">
        <v>12</v>
      </c>
      <c r="D110" s="19" t="s">
        <v>11</v>
      </c>
      <c r="E110" s="16">
        <f>F110</f>
        <v>85463</v>
      </c>
      <c r="F110" s="11">
        <f>G110+M110+S110</f>
        <v>85463</v>
      </c>
      <c r="G110" s="10">
        <f>H110+I110+J110+K110+L110</f>
        <v>63982.200000000004</v>
      </c>
      <c r="H110" s="10">
        <v>17706.9</v>
      </c>
      <c r="I110" s="10">
        <v>40372.4</v>
      </c>
      <c r="J110" s="10"/>
      <c r="K110" s="10">
        <v>5902.9</v>
      </c>
      <c r="L110" s="10"/>
      <c r="M110" s="10">
        <f>SUM(N110:R110)</f>
        <v>21480.8</v>
      </c>
      <c r="N110" s="10">
        <v>16110.6</v>
      </c>
      <c r="O110" s="10"/>
      <c r="P110" s="10"/>
      <c r="Q110" s="10">
        <v>5370.2</v>
      </c>
      <c r="R110" s="10"/>
      <c r="S110" s="10">
        <f>SUM(T110:X110)</f>
        <v>0</v>
      </c>
      <c r="T110" s="10"/>
      <c r="U110" s="10"/>
      <c r="V110" s="10"/>
      <c r="W110" s="10"/>
      <c r="X110" s="10"/>
    </row>
    <row r="111" spans="1:24" ht="39">
      <c r="A111" s="8">
        <v>74</v>
      </c>
      <c r="B111" s="15" t="s">
        <v>10</v>
      </c>
      <c r="C111" s="8" t="s">
        <v>0</v>
      </c>
      <c r="D111" s="13" t="s">
        <v>9</v>
      </c>
      <c r="E111" s="16">
        <f>F111</f>
        <v>16752.3</v>
      </c>
      <c r="F111" s="11">
        <f>G111+M111+S111</f>
        <v>16752.3</v>
      </c>
      <c r="G111" s="10">
        <f>H111+I111+J111+K111+L111</f>
        <v>0</v>
      </c>
      <c r="H111" s="10"/>
      <c r="I111" s="10"/>
      <c r="J111" s="10"/>
      <c r="K111" s="10">
        <v>0</v>
      </c>
      <c r="L111" s="10"/>
      <c r="M111" s="10">
        <f>SUM(N111:R111)</f>
        <v>1700</v>
      </c>
      <c r="N111" s="10">
        <v>1250</v>
      </c>
      <c r="O111" s="10"/>
      <c r="P111" s="10"/>
      <c r="Q111" s="10">
        <v>450</v>
      </c>
      <c r="R111" s="10"/>
      <c r="S111" s="10">
        <f>SUM(T111:X111)</f>
        <v>15052.3</v>
      </c>
      <c r="T111" s="10">
        <v>4515.7</v>
      </c>
      <c r="U111" s="10">
        <v>9031.4</v>
      </c>
      <c r="V111" s="10"/>
      <c r="W111" s="10">
        <v>1505.2</v>
      </c>
      <c r="X111" s="10"/>
    </row>
    <row r="112" spans="1:24" ht="39">
      <c r="A112" s="8">
        <v>75</v>
      </c>
      <c r="B112" s="15" t="s">
        <v>8</v>
      </c>
      <c r="C112" s="8" t="s">
        <v>0</v>
      </c>
      <c r="D112" s="13" t="s">
        <v>7</v>
      </c>
      <c r="E112" s="16">
        <f>F112</f>
        <v>75577.6</v>
      </c>
      <c r="F112" s="11">
        <f>G112+M112+S112</f>
        <v>75577.6</v>
      </c>
      <c r="G112" s="10">
        <f>H112+I112+J112+K112+L112</f>
        <v>3959.6000000000004</v>
      </c>
      <c r="H112" s="10">
        <v>1244.7</v>
      </c>
      <c r="I112" s="10"/>
      <c r="J112" s="10"/>
      <c r="K112" s="10">
        <f>414.9+2300</f>
        <v>2714.9</v>
      </c>
      <c r="L112" s="10"/>
      <c r="M112" s="10">
        <f>SUM(N112:R112)</f>
        <v>30538.9</v>
      </c>
      <c r="N112" s="10">
        <v>10306.9</v>
      </c>
      <c r="O112" s="10">
        <v>16796.4</v>
      </c>
      <c r="P112" s="18"/>
      <c r="Q112" s="10">
        <v>3435.6</v>
      </c>
      <c r="R112" s="10"/>
      <c r="S112" s="10">
        <f>SUM(T112:X112)</f>
        <v>41079.1</v>
      </c>
      <c r="T112" s="10">
        <v>13864.2</v>
      </c>
      <c r="U112" s="10">
        <v>22593.5</v>
      </c>
      <c r="V112" s="10"/>
      <c r="W112" s="10">
        <v>4621.4</v>
      </c>
      <c r="X112" s="10"/>
    </row>
    <row r="113" spans="1:24" ht="39">
      <c r="A113" s="8">
        <v>76</v>
      </c>
      <c r="B113" s="15" t="s">
        <v>6</v>
      </c>
      <c r="C113" s="8" t="s">
        <v>0</v>
      </c>
      <c r="D113" s="13">
        <v>2016</v>
      </c>
      <c r="E113" s="16">
        <f>F113</f>
        <v>1700</v>
      </c>
      <c r="F113" s="11">
        <f>G113+M113+S113</f>
        <v>1700</v>
      </c>
      <c r="G113" s="10">
        <f>H113+I113+J113+K113+L113</f>
        <v>0</v>
      </c>
      <c r="H113" s="10"/>
      <c r="I113" s="10"/>
      <c r="J113" s="10"/>
      <c r="K113" s="10"/>
      <c r="L113" s="10"/>
      <c r="M113" s="10">
        <f>SUM(N113:R113)</f>
        <v>0</v>
      </c>
      <c r="N113" s="10"/>
      <c r="O113" s="10"/>
      <c r="P113" s="10"/>
      <c r="Q113" s="10"/>
      <c r="R113" s="10"/>
      <c r="S113" s="10">
        <f>SUM(T113:X113)</f>
        <v>1700</v>
      </c>
      <c r="T113" s="10">
        <v>1250</v>
      </c>
      <c r="U113" s="10"/>
      <c r="V113" s="10"/>
      <c r="W113" s="10">
        <v>450</v>
      </c>
      <c r="X113" s="10"/>
    </row>
    <row r="114" spans="1:24" ht="26.25">
      <c r="A114" s="8"/>
      <c r="B114" s="17" t="s">
        <v>5</v>
      </c>
      <c r="C114" s="8" t="s">
        <v>0</v>
      </c>
      <c r="D114" s="13" t="s">
        <v>0</v>
      </c>
      <c r="E114" s="12">
        <f aca="true" t="shared" si="39" ref="E114:X114">E115</f>
        <v>4685</v>
      </c>
      <c r="F114" s="11">
        <f t="shared" si="39"/>
        <v>3698</v>
      </c>
      <c r="G114" s="16">
        <f t="shared" si="39"/>
        <v>3698</v>
      </c>
      <c r="H114" s="16">
        <f t="shared" si="39"/>
        <v>2773.5</v>
      </c>
      <c r="I114" s="16">
        <f t="shared" si="39"/>
        <v>0</v>
      </c>
      <c r="J114" s="16">
        <f t="shared" si="39"/>
        <v>0</v>
      </c>
      <c r="K114" s="16">
        <f t="shared" si="39"/>
        <v>924.5</v>
      </c>
      <c r="L114" s="16">
        <f t="shared" si="39"/>
        <v>0</v>
      </c>
      <c r="M114" s="16">
        <f t="shared" si="39"/>
        <v>0</v>
      </c>
      <c r="N114" s="16">
        <f t="shared" si="39"/>
        <v>0</v>
      </c>
      <c r="O114" s="16">
        <f t="shared" si="39"/>
        <v>0</v>
      </c>
      <c r="P114" s="16">
        <f t="shared" si="39"/>
        <v>0</v>
      </c>
      <c r="Q114" s="16">
        <f t="shared" si="39"/>
        <v>0</v>
      </c>
      <c r="R114" s="16">
        <f t="shared" si="39"/>
        <v>0</v>
      </c>
      <c r="S114" s="16">
        <f t="shared" si="39"/>
        <v>0</v>
      </c>
      <c r="T114" s="16">
        <f t="shared" si="39"/>
        <v>0</v>
      </c>
      <c r="U114" s="16">
        <f t="shared" si="39"/>
        <v>0</v>
      </c>
      <c r="V114" s="16">
        <f t="shared" si="39"/>
        <v>0</v>
      </c>
      <c r="W114" s="16">
        <f t="shared" si="39"/>
        <v>0</v>
      </c>
      <c r="X114" s="16">
        <f t="shared" si="39"/>
        <v>0</v>
      </c>
    </row>
    <row r="115" spans="1:24" s="9" customFormat="1" ht="26.25">
      <c r="A115" s="8">
        <v>75</v>
      </c>
      <c r="B115" s="15" t="s">
        <v>4</v>
      </c>
      <c r="C115" s="14" t="s">
        <v>3</v>
      </c>
      <c r="D115" s="13" t="s">
        <v>2</v>
      </c>
      <c r="E115" s="12">
        <f>F115+987</f>
        <v>4685</v>
      </c>
      <c r="F115" s="11">
        <f>G115+M115+S115</f>
        <v>3698</v>
      </c>
      <c r="G115" s="10">
        <f>H115+I115+J115+K115+L115</f>
        <v>3698</v>
      </c>
      <c r="H115" s="10">
        <v>2773.5</v>
      </c>
      <c r="I115" s="10"/>
      <c r="J115" s="10"/>
      <c r="K115" s="10">
        <v>924.5</v>
      </c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s="3" customFormat="1" ht="28.5" customHeight="1">
      <c r="A116" s="8"/>
      <c r="B116" s="7" t="s">
        <v>1</v>
      </c>
      <c r="C116" s="6" t="s">
        <v>0</v>
      </c>
      <c r="D116" s="5" t="s">
        <v>0</v>
      </c>
      <c r="E116" s="4">
        <f aca="true" t="shared" si="40" ref="E116:X116">E108+E82+E69+E52+E43+E39+E33+E15</f>
        <v>3844473.808</v>
      </c>
      <c r="F116" s="4">
        <f t="shared" si="40"/>
        <v>3426331.5859999997</v>
      </c>
      <c r="G116" s="4">
        <f>H116+I116+J116+K116+L116</f>
        <v>1004916.716</v>
      </c>
      <c r="H116" s="4">
        <f>H108+H82+H69+H52+H43+H39+H33+H15</f>
        <v>345016.39</v>
      </c>
      <c r="I116" s="4">
        <f t="shared" si="40"/>
        <v>441554.94</v>
      </c>
      <c r="J116" s="4">
        <f t="shared" si="40"/>
        <v>105612.12599999999</v>
      </c>
      <c r="K116" s="4">
        <f t="shared" si="40"/>
        <v>91233.26</v>
      </c>
      <c r="L116" s="4">
        <f t="shared" si="40"/>
        <v>21500</v>
      </c>
      <c r="M116" s="4">
        <f t="shared" si="40"/>
        <v>1640063.47</v>
      </c>
      <c r="N116" s="4">
        <f t="shared" si="40"/>
        <v>773149.33</v>
      </c>
      <c r="O116" s="4">
        <f t="shared" si="40"/>
        <v>674328.26</v>
      </c>
      <c r="P116" s="4">
        <f t="shared" si="40"/>
        <v>109322.1</v>
      </c>
      <c r="Q116" s="4">
        <f t="shared" si="40"/>
        <v>67763.78</v>
      </c>
      <c r="R116" s="84">
        <f t="shared" si="40"/>
        <v>15500</v>
      </c>
      <c r="S116" s="4">
        <f t="shared" si="40"/>
        <v>781351.4</v>
      </c>
      <c r="T116" s="4">
        <f t="shared" si="40"/>
        <v>447763.55</v>
      </c>
      <c r="U116" s="4">
        <f t="shared" si="40"/>
        <v>231524.9</v>
      </c>
      <c r="V116" s="4">
        <f t="shared" si="40"/>
        <v>58851.8</v>
      </c>
      <c r="W116" s="4">
        <f t="shared" si="40"/>
        <v>43211.149999999994</v>
      </c>
      <c r="X116" s="4">
        <f t="shared" si="40"/>
        <v>0</v>
      </c>
    </row>
    <row r="117" s="81" customFormat="1" ht="12.75">
      <c r="A117" s="83"/>
    </row>
  </sheetData>
  <sheetProtection/>
  <mergeCells count="18">
    <mergeCell ref="B2:F2"/>
    <mergeCell ref="B9:X9"/>
    <mergeCell ref="A10:A13"/>
    <mergeCell ref="B10:B13"/>
    <mergeCell ref="C10:C13"/>
    <mergeCell ref="D10:D13"/>
    <mergeCell ref="E10:E13"/>
    <mergeCell ref="F10:X10"/>
    <mergeCell ref="F11:F13"/>
    <mergeCell ref="G11:K11"/>
    <mergeCell ref="M11:Q11"/>
    <mergeCell ref="S11:X11"/>
    <mergeCell ref="G12:G13"/>
    <mergeCell ref="H12:L12"/>
    <mergeCell ref="M12:M13"/>
    <mergeCell ref="N12:R12"/>
    <mergeCell ref="S12:S13"/>
    <mergeCell ref="T12:X12"/>
  </mergeCells>
  <printOptions/>
  <pageMargins left="0" right="0" top="0.8661417322834646" bottom="0.4724409448818898" header="0.31496062992125984" footer="0.3149606299212598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2014-02-06T11:26:18Z</cp:lastPrinted>
  <dcterms:created xsi:type="dcterms:W3CDTF">2013-12-27T10:31:46Z</dcterms:created>
  <dcterms:modified xsi:type="dcterms:W3CDTF">2014-03-03T08:19:31Z</dcterms:modified>
  <cp:category/>
  <cp:version/>
  <cp:contentType/>
  <cp:contentStatus/>
</cp:coreProperties>
</file>