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50" windowHeight="7260" tabRatio="595" activeTab="6"/>
  </bookViews>
  <sheets>
    <sheet name="1" sheetId="1" r:id="rId1"/>
    <sheet name="2" sheetId="2" r:id="rId2"/>
    <sheet name="3" sheetId="3" r:id="rId3"/>
    <sheet name="4,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,14" sheetId="12" r:id="rId12"/>
    <sheet name="15" sheetId="13" r:id="rId13"/>
    <sheet name="16" sheetId="14" r:id="rId14"/>
    <sheet name="17" sheetId="15" r:id="rId15"/>
    <sheet name="18" sheetId="16" r:id="rId16"/>
    <sheet name="19,20" sheetId="17" r:id="rId17"/>
  </sheets>
  <definedNames>
    <definedName name="_xlnm._FilterDatabase" localSheetId="5" hidden="1">'7'!$A$7:$F$279</definedName>
    <definedName name="_xlnm._FilterDatabase" localSheetId="7" hidden="1">'9'!$A$5:$G$289</definedName>
    <definedName name="_xlnm.Print_Titles" localSheetId="10">'12'!$7:$8</definedName>
  </definedNames>
  <calcPr fullCalcOnLoad="1" fullPrecision="0"/>
</workbook>
</file>

<file path=xl/sharedStrings.xml><?xml version="1.0" encoding="utf-8"?>
<sst xmlns="http://schemas.openxmlformats.org/spreadsheetml/2006/main" count="2493" uniqueCount="822">
  <si>
    <t>Наименование поселения</t>
  </si>
  <si>
    <t>Финанси-рование инвести-ционных проектов</t>
  </si>
  <si>
    <t xml:space="preserve">Бершетское </t>
  </si>
  <si>
    <t xml:space="preserve">Гамовское </t>
  </si>
  <si>
    <t xml:space="preserve">Двуреченское </t>
  </si>
  <si>
    <t xml:space="preserve">Заболотское </t>
  </si>
  <si>
    <t xml:space="preserve">Кондратовское </t>
  </si>
  <si>
    <t xml:space="preserve">Кукуштанское </t>
  </si>
  <si>
    <t xml:space="preserve">Култаевское </t>
  </si>
  <si>
    <t xml:space="preserve">Лобановское </t>
  </si>
  <si>
    <t xml:space="preserve">Пальниковское </t>
  </si>
  <si>
    <t xml:space="preserve">Платошинское </t>
  </si>
  <si>
    <t xml:space="preserve">Савинское </t>
  </si>
  <si>
    <t xml:space="preserve">Сылвенское </t>
  </si>
  <si>
    <t xml:space="preserve">Усть-Качкинское </t>
  </si>
  <si>
    <t xml:space="preserve">Фроловское </t>
  </si>
  <si>
    <t xml:space="preserve">Хохловское </t>
  </si>
  <si>
    <t xml:space="preserve">Юговское </t>
  </si>
  <si>
    <t xml:space="preserve">Юго-Камское </t>
  </si>
  <si>
    <t xml:space="preserve">Всего </t>
  </si>
  <si>
    <t>План развития общественной инфраструктуры Пермского муниципального района                                     на 2014-2016 годы</t>
  </si>
  <si>
    <t>№ п/п</t>
  </si>
  <si>
    <t>Направление,  заказчик, отрасль,  объект</t>
  </si>
  <si>
    <t>Всего   тыс.руб.</t>
  </si>
  <si>
    <t>в том числе</t>
  </si>
  <si>
    <t>краевой бюджет</t>
  </si>
  <si>
    <t>федеральный  бюджет</t>
  </si>
  <si>
    <t>бюджеты поселений</t>
  </si>
  <si>
    <t>Строительство (реконструкция), приобретение объектов общественной инфраструктуры</t>
  </si>
  <si>
    <t>I</t>
  </si>
  <si>
    <t>Муниципальное учреждение "Управление капитального строительства"</t>
  </si>
  <si>
    <t>0406 Водное хозяйство</t>
  </si>
  <si>
    <t>6</t>
  </si>
  <si>
    <t>7</t>
  </si>
  <si>
    <t>8</t>
  </si>
  <si>
    <t>9</t>
  </si>
  <si>
    <t>10</t>
  </si>
  <si>
    <t>11</t>
  </si>
  <si>
    <t>12</t>
  </si>
  <si>
    <t>Реконструкция газовой котельной в с. Фролы Пермского района</t>
  </si>
  <si>
    <t>13</t>
  </si>
  <si>
    <t>14</t>
  </si>
  <si>
    <t>15</t>
  </si>
  <si>
    <t>16</t>
  </si>
  <si>
    <t>0700 Образование</t>
  </si>
  <si>
    <t>17</t>
  </si>
  <si>
    <t>18</t>
  </si>
  <si>
    <t>19</t>
  </si>
  <si>
    <t>20</t>
  </si>
  <si>
    <t>21</t>
  </si>
  <si>
    <t>22</t>
  </si>
  <si>
    <t>23</t>
  </si>
  <si>
    <t>0902 Амбулаторная помощь</t>
  </si>
  <si>
    <t>24</t>
  </si>
  <si>
    <t>25</t>
  </si>
  <si>
    <t>26</t>
  </si>
  <si>
    <t>II</t>
  </si>
  <si>
    <t>Муниципальное казенное учреждение                                      "Управление благоустройством Пермского муниципального района"</t>
  </si>
  <si>
    <t>0409 Дорожное хозяйство (дорожные фонды)</t>
  </si>
  <si>
    <t xml:space="preserve">Реконструкция автомобильной дороги «Кукуштан (по ул.Сибирский тракт) - Платошино» </t>
  </si>
  <si>
    <t xml:space="preserve">Водоснабжение  п. Юго-Камский  Пермского района пресными подземными водами   </t>
  </si>
  <si>
    <t xml:space="preserve">Строительство станции 2-го подъема в  п.Сокол </t>
  </si>
  <si>
    <t>III</t>
  </si>
  <si>
    <t>Строительство (реконструкция), приобретение  объектов общественной инфраструктуры</t>
  </si>
  <si>
    <t>2016 год</t>
  </si>
  <si>
    <t>ВСЕГО   2014-2016 годы</t>
  </si>
  <si>
    <t xml:space="preserve">Выполнение функций по запросу информации у организаций коммунального комплекса по вопросам применения тарифов и надбавок коммунальных услуг </t>
  </si>
  <si>
    <t>Получение кредитов от кредитных организаций бюджетом Пермского муниципального района в валюте Российской Федерации</t>
  </si>
  <si>
    <t>Погашение бюджетом Пермского муниципального района кредитов, полученных от кредитных организаций в валюте Российской Федерации</t>
  </si>
  <si>
    <t>Получение кредитов из краевого бюджета бюджетом Пермского муниципального района в валюте Российской Федерации</t>
  </si>
  <si>
    <t>Увеличение прочих остатков денежных средств бюджета Пермского муниципального района</t>
  </si>
  <si>
    <t>Уменьшение прочих остатков денежных средств бюджета Пермского муниципального района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</si>
  <si>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</si>
  <si>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Предоставление из бюджета Пермского муниципального района бюджетных кредитов бюджетам поселений в валюте Российской Федерации</t>
  </si>
  <si>
    <t>Возврат бюджетных кредитов, представленных бюджетам поселений из бюджета Пермского муниципального района в валюте Российской Федерации</t>
  </si>
  <si>
    <t>Возврат прочих бюджетных кредитов (ссуд), предоставленных из бюджета Пермского муниципального района внутри страны</t>
  </si>
  <si>
    <t>-</t>
  </si>
  <si>
    <t xml:space="preserve">                                                                    к решению Земского Собрания</t>
  </si>
  <si>
    <t>Код админист-ратора</t>
  </si>
  <si>
    <t>Код классификации источников внутреннего финансирования дефицита бюджета</t>
  </si>
  <si>
    <t>01 03 01 00 05 0000 710</t>
  </si>
  <si>
    <t>01 03 01 00 05 0000 810</t>
  </si>
  <si>
    <t>01 02 00 00 05 0000 710</t>
  </si>
  <si>
    <t>01 02 00 00 05 0000 810</t>
  </si>
  <si>
    <t>01 05 02 01 05 0000 510</t>
  </si>
  <si>
    <t>01 05 02 01 05 0000 610</t>
  </si>
  <si>
    <t>01 06 05 01 05 0000 640</t>
  </si>
  <si>
    <t>01 06 05 02 05 0000 540</t>
  </si>
  <si>
    <t>01 06 05 02 05 0000 640</t>
  </si>
  <si>
    <t>01 06 08 00 05 0000 640</t>
  </si>
  <si>
    <t>01 00 00 00 00 0000 000</t>
  </si>
  <si>
    <t>Источники внутреннего финансирования дефицита бюджета</t>
  </si>
  <si>
    <t>Размеры дотаций из резерва выравнивания экономического положения поселений на 2014 год</t>
  </si>
  <si>
    <t>Наименование сельских поселений</t>
  </si>
  <si>
    <t xml:space="preserve">Итого </t>
  </si>
  <si>
    <t>Размеры дотаций из резерва выравнивания экономического положения поселений на 2013 год</t>
  </si>
  <si>
    <t>нераспределенный резерв</t>
  </si>
  <si>
    <t>1102 Массовый спорт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</si>
  <si>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</si>
  <si>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</si>
  <si>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</si>
  <si>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</si>
  <si>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доход для отдельных видов деятельности</t>
  </si>
  <si>
    <t>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</si>
  <si>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</si>
  <si>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</si>
  <si>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</si>
  <si>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1 06 04000 02 0000 110</t>
  </si>
  <si>
    <t>Транспортный налог</t>
  </si>
  <si>
    <t xml:space="preserve"> 1 08 00000 00 0000 000</t>
  </si>
  <si>
    <t>ГОСУДАРСТВЕННАЯ ПОШЛИНА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</si>
  <si>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</si>
  <si>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</si>
  <si>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 xml:space="preserve">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</si>
  <si>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</si>
  <si>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</si>
  <si>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</si>
  <si>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</si>
  <si>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</si>
  <si>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1 11 07000 00 0000 120</t>
  </si>
  <si>
    <t>Платежи от государственных и муниципальных унитарных предприятий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</si>
  <si>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</si>
  <si>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</si>
  <si>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</si>
  <si>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</si>
  <si>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</si>
  <si>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</si>
  <si>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113 02000 00 0000 130</t>
  </si>
  <si>
    <t>Доходы от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</si>
  <si>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</si>
  <si>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</si>
  <si>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</si>
  <si>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</si>
  <si>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</si>
  <si>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</si>
  <si>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</si>
  <si>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</si>
  <si>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</si>
  <si>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</si>
  <si>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</si>
  <si>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1 16 25000 00 0000 140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</si>
  <si>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</si>
  <si>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</si>
  <si>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</si>
  <si>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</si>
  <si>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</si>
  <si>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</si>
  <si>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</si>
  <si>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</si>
  <si>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</si>
  <si>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</si>
  <si>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</si>
  <si>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</si>
  <si>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</si>
  <si>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</si>
  <si>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</si>
  <si>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</si>
  <si>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2 02 02999 00 0000 151</t>
  </si>
  <si>
    <t>Прочие субсидии</t>
  </si>
  <si>
    <t>2 02 02999 05 0000 151</t>
  </si>
  <si>
    <t>2 02 03000 00 0000 151</t>
  </si>
  <si>
    <t>Субвенции бюджетам субъектов Российской Федерации и муниципальных образований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</si>
  <si>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</si>
  <si>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</si>
  <si>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</si>
  <si>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</si>
  <si>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</si>
  <si>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</si>
  <si>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</si>
  <si>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</si>
  <si>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Закон  Пермского  края от 01.06.2010г. N 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поселках), по оплате жилого помещения и коммунальных услуг"</t>
  </si>
  <si>
    <t>Обеспечение  хранения, комплектования, учета и использования архивных документов  архивного фонда Пермского края</t>
  </si>
  <si>
    <t>Образование комиссий по делам несовершеннолетних и защите их прав и организация их деятельности</t>
  </si>
  <si>
    <t>Осуществление 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</si>
  <si>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Обеспечение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</si>
  <si>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общее образование</t>
  </si>
  <si>
    <t>социальное обеспечение населения</t>
  </si>
  <si>
    <t>Предоставление мер социальной поддержки учащихся  из многодетных малоимущих и малоимущих семей - всего, в т.ч.:</t>
  </si>
  <si>
    <t>многодетные малоимущие семьи</t>
  </si>
  <si>
    <t>малоимущие семьи</t>
  </si>
  <si>
    <t>Субвенция на администрирование полномочий по выплате компенсаций части родительской платы за содержание ребенка в муниципальных образовательных учреждениях</t>
  </si>
  <si>
    <t>Субвенции, передаваемые  в бюджеты муниципальных районов (городских округов)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</si>
  <si>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Субвенции, передаваемые  в бюджеты муниципальных районов (городских округов) на государственную поддержку кредитования малых форм хозяйствования</t>
  </si>
  <si>
    <t xml:space="preserve">2 02 03029 00 0000 151 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</si>
  <si>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</si>
  <si>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2 02 03029 05 0000 151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</si>
  <si>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</si>
  <si>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2 02 03033 00 0000 151 </t>
  </si>
  <si>
    <t>Субвенции бюджетам муниципальных образований на оздоровление детей</t>
  </si>
  <si>
    <t xml:space="preserve">2 02 03033 05 0000 151 </t>
  </si>
  <si>
    <t>Субвенции бюджетам муниципальных районов на оздоровление детей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</si>
  <si>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</si>
  <si>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</si>
  <si>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</si>
  <si>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</si>
  <si>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</si>
  <si>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</si>
  <si>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Всего, в том числе:</t>
  </si>
  <si>
    <t xml:space="preserve">Проведение открытого конкурса по отбору управляющих организаций </t>
  </si>
  <si>
    <t>Софинансирование ФЦП "Устойчивое развитие сельских территорий на 2014-2017 годы и на период до 2020 года" на улучшение жилищных условий граждан, проживающих в сельской местности</t>
  </si>
  <si>
    <t>Финансирование инвестиционных проектов</t>
  </si>
  <si>
    <t xml:space="preserve">Капитальный ремонт водохозяйственных объектов </t>
  </si>
  <si>
    <t>Выполнение функций  по проведению капитального ремонта систем коммунального комплекса</t>
  </si>
  <si>
    <t>ВСЕГО ДОХОДОВ</t>
  </si>
  <si>
    <t>2016 г.          Сумма                   тыс. руб.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</si>
  <si>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</si>
  <si>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</si>
  <si>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</si>
  <si>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</si>
  <si>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Выполнение функций по реализации мероприятий  по капитальному ремонту многоквартирных домов</t>
  </si>
  <si>
    <t>Реконструкция здания школы в с. Култаево</t>
  </si>
  <si>
    <t>Реконструкция здания школы в п. Сылва</t>
  </si>
  <si>
    <t xml:space="preserve">2 02 03069 00 0000 151 </t>
  </si>
  <si>
    <t xml:space="preserve">2 02 03069 05 0000 151 </t>
  </si>
  <si>
    <t xml:space="preserve">2 02 03070 00 0000 151 </t>
  </si>
  <si>
    <t xml:space="preserve">2 02 03070 05 0000 151 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</si>
  <si>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</si>
  <si>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</si>
  <si>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</si>
  <si>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 "О ветеранах" и от 24 ноября 1995 года N 181-ФЗ "О социальной защите инвалидов в Российской Федерации"</t>
  </si>
  <si>
    <t>2 02 02077 00 0000 151</t>
  </si>
  <si>
    <t>2 02 02077 05 0000 151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</si>
  <si>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</si>
  <si>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Строительство межшкольного стадиона в п. Кукуштан Пермского муниципального района</t>
  </si>
  <si>
    <t xml:space="preserve">  к решению Земского Собрания</t>
  </si>
  <si>
    <t>Наименование</t>
  </si>
  <si>
    <t>Итого, тыс.руб.</t>
  </si>
  <si>
    <t>районный бюджет</t>
  </si>
  <si>
    <t>средства поселений</t>
  </si>
  <si>
    <t>Итого</t>
  </si>
  <si>
    <t>к решению Земского Собрания</t>
  </si>
  <si>
    <t>Перечень и объемы  финансирования муниципальных программ Пермского муниципального района на 2015 год</t>
  </si>
  <si>
    <t xml:space="preserve"> федеральный и краевой бюджет</t>
  </si>
  <si>
    <t>1 16 37000 00 0000 140</t>
  </si>
  <si>
    <t>дошкольное образование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</si>
  <si>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</si>
  <si>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
</t>
  </si>
  <si>
    <t>Реконструкция автомобильной дороги «Кукуштан-Оса-Чайковский»- Октябрьский»</t>
  </si>
  <si>
    <t xml:space="preserve"> к решению Земского Собрания</t>
  </si>
  <si>
    <t>№</t>
  </si>
  <si>
    <t>Наименование поселений</t>
  </si>
  <si>
    <t>Бершетское</t>
  </si>
  <si>
    <t>Гамовское</t>
  </si>
  <si>
    <t>Двуреченское</t>
  </si>
  <si>
    <t>Заболотское</t>
  </si>
  <si>
    <t>Кондратовское</t>
  </si>
  <si>
    <t>Кукуштанское</t>
  </si>
  <si>
    <t>Култаевское</t>
  </si>
  <si>
    <t>Лобановское</t>
  </si>
  <si>
    <t>Пальниковское</t>
  </si>
  <si>
    <t>Платошинское</t>
  </si>
  <si>
    <t>Савинское</t>
  </si>
  <si>
    <t>Сылвенское</t>
  </si>
  <si>
    <t>Усть-Качкинское</t>
  </si>
  <si>
    <t>Фроловское</t>
  </si>
  <si>
    <t>Хохловское</t>
  </si>
  <si>
    <t>Юговское</t>
  </si>
  <si>
    <t>Юго-Камское</t>
  </si>
  <si>
    <t>2 02 04999 05 0000 151</t>
  </si>
  <si>
    <t>Прочие межбюджетные трансферты, передаваемые бюджетам муниципальных районов</t>
  </si>
  <si>
    <t>Проведение открытого конкурса по отбору управляющих организаций</t>
  </si>
  <si>
    <t>2016 год                   Сумма, тыс.руб.</t>
  </si>
  <si>
    <t>Капитальный ремонт ГТС пруда на р. Северная в д. Полуденная Пермского района</t>
  </si>
  <si>
    <t>Капитальный ремонт ГТС пруда на р. Сарабаиха в с. Култаево Пермского района</t>
  </si>
  <si>
    <t>2016 год      Сумма, тыс.руб.</t>
  </si>
  <si>
    <t xml:space="preserve">                                                                                                        к решению Земского Собрания</t>
  </si>
  <si>
    <t>Муниципальное казенное учреждение "Управление благоустройством Пермского муниципального района"</t>
  </si>
  <si>
    <t xml:space="preserve">                                                                                                       от                 №</t>
  </si>
  <si>
    <t>Межбюджетные трансферты общего характера бюджетам субъектов Российской Федерации  и муниципальных образований</t>
  </si>
  <si>
    <t>Выполнение функций заказчика по строительству объектов</t>
  </si>
  <si>
    <t>1400</t>
  </si>
  <si>
    <t>1401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</si>
  <si>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</si>
  <si>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 поселений из районного фонда финансовой поддержки поселений</t>
  </si>
  <si>
    <t xml:space="preserve">Дотации </t>
  </si>
  <si>
    <t>0505</t>
  </si>
  <si>
    <t>0702</t>
  </si>
  <si>
    <t>Общее образование</t>
  </si>
  <si>
    <t>Выполнение передаваемых полномочий поселений по осуществлению внешнего муниципального финансового контроля</t>
  </si>
  <si>
    <t xml:space="preserve">Выполнение функций по проведению проверок деятельности управляющих организаций 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</si>
  <si>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</si>
  <si>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Выполнение функций по капитальному ремонту водохозяйственных объектов</t>
  </si>
  <si>
    <t>Капитальный ремонт систем коммунального комплекса</t>
  </si>
  <si>
    <t>Выполнение функций по проведению капитального ремонта систем коммунального комплекса</t>
  </si>
  <si>
    <t xml:space="preserve">Строительство поликлиники в с. Гамово </t>
  </si>
  <si>
    <t>Выполнение функций по осуществлению мониторинга об объемах начисления потребителям и объемах платежей потребителей за коммунальные услуги</t>
  </si>
  <si>
    <t>Выполнение функций по запросу информации у организаций коммунального комплекса по вопросам применения тарифов и надбавок</t>
  </si>
  <si>
    <t>Другие вопросы в области жилищно-коммунального хозяйства</t>
  </si>
  <si>
    <t>0700</t>
  </si>
  <si>
    <t>Образование</t>
  </si>
  <si>
    <t xml:space="preserve">                                                                                               к решению Земского Собрания</t>
  </si>
  <si>
    <t>Вед</t>
  </si>
  <si>
    <t>Рз, ПР</t>
  </si>
  <si>
    <t>ЦСР</t>
  </si>
  <si>
    <t>ВР</t>
  </si>
  <si>
    <t>4</t>
  </si>
  <si>
    <t>5</t>
  </si>
  <si>
    <t>Финансово-экономическое управление администрации муниципального образования "Пермский  муниципальный район"</t>
  </si>
  <si>
    <t>Межбюджетные трансферты из бюджета поселения бюджету муниципального района в соответствии с заключенными соглашениями</t>
  </si>
  <si>
    <t>Выполнение передаваемых полномочий поселений на обеспечение обслуживания получателей средств бюджетов поселений</t>
  </si>
  <si>
    <t>0104</t>
  </si>
  <si>
    <t>Межбюджетные трансферты</t>
  </si>
  <si>
    <t>100</t>
  </si>
  <si>
    <t xml:space="preserve">                                                                                                       Приложение 9</t>
  </si>
  <si>
    <t>1</t>
  </si>
  <si>
    <t>0500</t>
  </si>
  <si>
    <t>Жилищно-коммунальное хозяйство</t>
  </si>
  <si>
    <t>Обслуживание лицевых счетов органов государственной власти Пермского края, государственных краевых учреждений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</si>
  <si>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</si>
  <si>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</si>
  <si>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</si>
  <si>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</si>
  <si>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</si>
  <si>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</si>
  <si>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</si>
  <si>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</si>
  <si>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</si>
  <si>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</si>
  <si>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</si>
  <si>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>Комитет имущественных отношений администрации Пермского муниципального района</t>
  </si>
  <si>
    <t>400</t>
  </si>
  <si>
    <t>750</t>
  </si>
  <si>
    <t>ВСЕГО РАСХОДОВ</t>
  </si>
  <si>
    <t>706</t>
  </si>
  <si>
    <t>733</t>
  </si>
  <si>
    <t>Сумма, тыс.руб.</t>
  </si>
  <si>
    <t>Муниципальное  учреждение "Управление капитального строительства Пермского муниципального района"</t>
  </si>
  <si>
    <t>Организация и осуществление мероприятий по гражданской обороне</t>
  </si>
  <si>
    <t>программы</t>
  </si>
  <si>
    <t>субвенция</t>
  </si>
  <si>
    <t>521 0000</t>
  </si>
  <si>
    <t>517 0000</t>
  </si>
  <si>
    <t>517 0100</t>
  </si>
  <si>
    <t xml:space="preserve">Муниципальная программа "Сельское хозяйство Пермского муниципального района на 2014-2016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</si>
  <si>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 дорожного хозяйства и благоустройство Пермского муниципального района на 2014-2016 годы"</t>
  </si>
  <si>
    <t>Муниципальная программа "Экономическое развитие Пермского муниципального района на 2014-2016 годы"</t>
  </si>
  <si>
    <t>Муниципальная программа "Развитие системы образования Пермского муниципального района на 2014-2016 годы"</t>
  </si>
  <si>
    <t>Муниципальная программа  "Развитие коммунально-инженерной инфраструктуры в Пермском муниципальном районе на 2014-2016 годы"</t>
  </si>
  <si>
    <t>Муниципальная программа "Охрана окружающей среды в Пермском муниципальном районе на 2014-2016 годы"</t>
  </si>
  <si>
    <t>Муниципальная программа "Устойчивое развитие сельских территорий Пермского муниципального района Пермского края на 2014-2016 годы и на период до 2020 года"</t>
  </si>
  <si>
    <t>Муниципальная программа "Развитие сферы культуры Пермского муниципального района на 2014-2016 годы"</t>
  </si>
  <si>
    <t>703 0000</t>
  </si>
  <si>
    <t>Муниципальная программа "Обеспечение  безопасности населения и территории Пермского муниципального района на 2014-2016 годы"</t>
  </si>
  <si>
    <t xml:space="preserve">Муниципальная программа "Семья и дети Пермского муниципального района  на 2014-2016 годы" </t>
  </si>
  <si>
    <t>Муниципальная программа "Развитие здравоохранения в Пермском муниципальном районе на 2014-2016 годы"</t>
  </si>
  <si>
    <t>Муниципальная программа  "Улучшение жилищных условий граждан, проживающих в Пермском муниципальном районе" на 2014-2016 годы"</t>
  </si>
  <si>
    <t>Муниципальная программа "Развитие физической культуры и спорта в Пермском муниципальном районе на 2014-2016 годы"</t>
  </si>
  <si>
    <t>521 0002</t>
  </si>
  <si>
    <t>521 0003</t>
  </si>
  <si>
    <t>521 0008</t>
  </si>
  <si>
    <t>521 0024</t>
  </si>
  <si>
    <t>521 0025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</si>
  <si>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</si>
  <si>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</si>
  <si>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 к решению Земского Собрания</t>
  </si>
  <si>
    <t xml:space="preserve">Код </t>
  </si>
  <si>
    <t>Наименование кода дохода бюджета</t>
  </si>
  <si>
    <t>000</t>
  </si>
  <si>
    <t>100 00000 00 0000 000</t>
  </si>
  <si>
    <t>НАЛОГОВЫЕ И НЕНАЛОГОВЫЕ ДОХОДЫ</t>
  </si>
  <si>
    <t>101 00000 00 0000 000</t>
  </si>
  <si>
    <t>НАЛОГИ НА ПРИБЫЛЬ, ДОХОДЫ</t>
  </si>
  <si>
    <t xml:space="preserve"> 1 01 02000 01 0000 110</t>
  </si>
  <si>
    <t>Налог на доходы физических лиц</t>
  </si>
  <si>
    <t>182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</si>
  <si>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</si>
  <si>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</si>
  <si>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</si>
  <si>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2 02 02021 05 0000 151</t>
  </si>
  <si>
    <t>2017 год</t>
  </si>
  <si>
    <t>Доходы бюджета Пермского муниципального района на 2015 год</t>
  </si>
  <si>
    <t>Доходы бюджета Пермского муниципального района на 2016-2017 годы</t>
  </si>
  <si>
    <t>Источники внутреннего финансирования дефицита бюджета Пермского муниципального района на 2015 год</t>
  </si>
  <si>
    <t xml:space="preserve"> 1 16 08000 01 0000 140</t>
  </si>
  <si>
    <t>2 07 00000 00 0000 000</t>
  </si>
  <si>
    <t>ПРОЧИЕ БЕЗВОЗМЕЗДНЫЕ ПОСТУПЛЕНИЯ</t>
  </si>
  <si>
    <t>2 07 05000 05 000 180</t>
  </si>
  <si>
    <t>Прочие безвозмездные поступления в бюджеты муниципальных районов</t>
  </si>
  <si>
    <t>2017 г.          Сумма                   тыс. руб.</t>
  </si>
  <si>
    <t>Размеры дотаций из районного фонда финансовой поддержки поселений на 2015 год</t>
  </si>
  <si>
    <t>2016 год                   тыс.руб.</t>
  </si>
  <si>
    <t>2017 год               тыс.руб.</t>
  </si>
  <si>
    <t>Размеры дотаций из резерва выравнивания экономического положения поселений на 2015 год</t>
  </si>
  <si>
    <t>Иные межбюджетные трансферты, передаваемые из бюджетов поселений в районный бюджет в 2015 году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</si>
  <si>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</si>
  <si>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Софинансирование подпрограммы "Обеспечение жильем молодых семей" ФЦП "Жилище" на 2011- 2015 гг.</t>
  </si>
  <si>
    <t>раздел, подраздел</t>
  </si>
  <si>
    <t>целевая статья</t>
  </si>
  <si>
    <t>521 00 05</t>
  </si>
  <si>
    <t>521 00 13</t>
  </si>
  <si>
    <t>521 00 03</t>
  </si>
  <si>
    <t>521 00 08</t>
  </si>
  <si>
    <t>521 00 02</t>
  </si>
  <si>
    <t>521 00 24</t>
  </si>
  <si>
    <t>521 00 25</t>
  </si>
  <si>
    <t>Иные межбюджетные трансферты, передаваемые из бюджетов поселений в районный бюджет в 2016 году</t>
  </si>
  <si>
    <t>Иные межбюджетные трансферты, передаваемые из бюджетов поселений в районный бюджет в 2017 году</t>
  </si>
  <si>
    <t>Реконструкция защитной дамбы обвалования                           села Усть-Качка (1, 3 этапы) Пермского района</t>
  </si>
  <si>
    <t xml:space="preserve"> 0502 Жилищно-коммунальное хозяйство</t>
  </si>
  <si>
    <t>Реконструкция котельной д. Мостовая Двуреченского сельского поселения Пермского муниципального района</t>
  </si>
  <si>
    <t>Реконструкция газовой котельной в д. Ванюки Савинского сельского поселения</t>
  </si>
  <si>
    <t>Строительство газовой котельной по ул. Некрасова в п. Ферма Двуреченского сельского поселения</t>
  </si>
  <si>
    <t>Строительство газовой котельной по ул. Луговая в п. Ферма Двуреченского сельского поселения</t>
  </si>
  <si>
    <t>Строительство газовой модульной котельной для жилого дома по ул. Некрасова, 4 в п. Ферма Двуреченского сельского поселения</t>
  </si>
  <si>
    <t>Строительство газовой модульной котельной для жилого дома по ул. Некрасова, 6 в п. Ферма Двуреченского сельского поселения</t>
  </si>
  <si>
    <t>Распределительный газопровод  п. Сылва Сылвенского сельского поселения</t>
  </si>
  <si>
    <t>Строительство сетей водоснабжения в селе Гамово Пермского района, по ул. Западная, ул. Целинная</t>
  </si>
  <si>
    <t>0801 Культура</t>
  </si>
  <si>
    <t xml:space="preserve">Строительство Нижнемуллинского сельского дома культуры  </t>
  </si>
  <si>
    <t xml:space="preserve">Строительство сельского дома культуры в с.Бершеть </t>
  </si>
  <si>
    <t>Строительство универсальной спортивной площадки с искусственным покрытием (межшкольный стадион) в д. Ванюки, Пермский район, Пермский край</t>
  </si>
  <si>
    <t>Приобретение здания  для размещения сельской врачебной амбулатории  в  д. Ванюки  Савинского сельского поселения</t>
  </si>
  <si>
    <t>1101 Физическая культура</t>
  </si>
  <si>
    <t>Приобретение универсального спортивного зала в п. Ферма Двуреченского сельского поселения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</si>
  <si>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</si>
  <si>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</si>
  <si>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Реконструкция защитной дамбы обвалования села Усть-Качка (1, 3 этапы) Пермского района</t>
  </si>
  <si>
    <t>Распределительный газопровод п. Сылва Сылвенского сельского поселения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</si>
  <si>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</si>
  <si>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Софинансирование подпрограммы"Обеспечение жильем молодых семей "ФЦП"Жилище"на 2011-2015 г."</t>
  </si>
  <si>
    <t>2 02 04999 00 0000 151</t>
  </si>
  <si>
    <t>Прочие межбюджетные трансферты, передаваемые бюджетам</t>
  </si>
  <si>
    <t>Строительство межшкольных стадионов и площадок</t>
  </si>
  <si>
    <t>Прочие субсидии бюджетам муниципальных районов- всего, в т.ч.:</t>
  </si>
  <si>
    <t>Субсидии бюджетам муниципальных районов на софинансирование капитальных вложений в объекты муниципальной собственности- всего, в т.ч.: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</si>
  <si>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сооружений- всего, в т.ч.:</t>
  </si>
  <si>
    <t>Сумма                             тыс. руб.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</si>
  <si>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</si>
  <si>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</si>
  <si>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</si>
  <si>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организаций- всего, в т.ч.:</t>
  </si>
  <si>
    <t>Капитальный ремонт ГТС водохранилища на р.Юг в п. Юго-Камский Пермского района</t>
  </si>
  <si>
    <t>Субвенции бюджетам муниципальных районов на выполнение передаваемых полномочий субъектов Российской Федерации- всего, в т.ч.:</t>
  </si>
  <si>
    <t>703 0700</t>
  </si>
  <si>
    <t>Муниципальная программа "Развитие сферы культуры Пермского муниципального района на 2014-2016 годы", за счет средств бюджета района</t>
  </si>
  <si>
    <t>2017 год                   Сумма, тыс.руб.</t>
  </si>
  <si>
    <t>2017 год      Сумма, тыс.руб.</t>
  </si>
  <si>
    <t xml:space="preserve">                                                                                                         к решению Земского Собрания</t>
  </si>
  <si>
    <t xml:space="preserve">Выполнение функций по реализации мероприятий  по  капитальному ремонту  многоквартирных домов </t>
  </si>
  <si>
    <t>Капитальные вложения в объекты государственной (муниципальной) собственности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</si>
  <si>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</si>
  <si>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</si>
  <si>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Выполнение функций заказчика по строительству объектов </t>
  </si>
  <si>
    <t xml:space="preserve">Выполнение функций по капитальному ремонту водохозяйственных объектов </t>
  </si>
  <si>
    <t>Строительство ФАП в с. Янычи</t>
  </si>
  <si>
    <t>Доходы    от    продажи    земельных   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</si>
  <si>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</si>
  <si>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</si>
  <si>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</si>
  <si>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Строительство распределительного газопровода в с. Гамово ул.Ванькова, ул.Цветочная, ул.Полевая, ул.Луговая, ул.Новая, ул.Целинная, ул.Западная</t>
  </si>
  <si>
    <t>Реконструкция автомобильной дороги «Горшки-Новоильинск»</t>
  </si>
  <si>
    <t>Реконструкция автомобильной дороги «Гамово-Заречная»</t>
  </si>
  <si>
    <t>27</t>
  </si>
  <si>
    <t>28</t>
  </si>
  <si>
    <t>29</t>
  </si>
  <si>
    <t xml:space="preserve">Наименование кода классификации источников финансирования дефицита бюджета </t>
  </si>
  <si>
    <t>Финансовое обеспечение дорожной деятельности за счет средств федерального бюджета</t>
  </si>
  <si>
    <t>Реконструкция водопровода и скважины, расположенных в Хохловском сельском поселении (в ур.Палкино) (ПИР)</t>
  </si>
  <si>
    <t>Строительство ФАП в д.Суздалы</t>
  </si>
  <si>
    <t>Изменения в ведомственную структуру расходов бюджета Пермского муниципального района на 2015 год</t>
  </si>
  <si>
    <t>Изменения в распределение бюджетных ассигнований на 2015 год по разделам и подразделам, целевым статьям и видам расходов классификации расходов бюджета Пермского муниципального района</t>
  </si>
  <si>
    <t>Реконструкция здания детского сада с.Курашим</t>
  </si>
  <si>
    <t>Реконструкция комплекса зданий детского дома для размещения детского сада в пос.Юго-Камский</t>
  </si>
  <si>
    <t>Строительство поликлиники в с. Гамово</t>
  </si>
  <si>
    <t>Строительство ФАП со встроенными жилыми помещениями в п. Бырма</t>
  </si>
  <si>
    <t>Строительство ФАП со встроенными жилыми помещениями в с. Новоильинское</t>
  </si>
  <si>
    <t>Физкультурно-оздоровительный комплекс с универсальным игровым залом 21х36м в с. Гамово</t>
  </si>
  <si>
    <t>Нормативы распределения  по отдельным видам доходов между бюджетом  Пермского муниципального района и бюджетами поселений  на 2015 год и на плановый период 2016 и 2017 годов</t>
  </si>
  <si>
    <t>(в процентах)</t>
  </si>
  <si>
    <t>Наименование дохода</t>
  </si>
  <si>
    <t>бюджеты     поселений</t>
  </si>
  <si>
    <t>В части погашения задолженности и перерасчетов по отмененным налогам, сборам и иным обязательным платежам</t>
  </si>
  <si>
    <t xml:space="preserve"> - налог на рекламу, мобилизируемый на территориях муниципальных районов</t>
  </si>
  <si>
    <t xml:space="preserve"> - целевые сборы с граждан и предприятий, учреждений, оганизаций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</si>
  <si>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 xml:space="preserve"> - прочие местные налоги и сборы, мобилизуемые на территориях муниципальных районов</t>
  </si>
  <si>
    <t xml:space="preserve"> - земельный налог (по обязательствам, возникшим до 1 января 2006 года), мобилизуемый на территориях  сельских поселений)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</si>
  <si>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</si>
  <si>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</si>
  <si>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</si>
  <si>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</si>
  <si>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</si>
  <si>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</si>
  <si>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В части прочих неналоговых доходов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</si>
  <si>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</si>
  <si>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</si>
  <si>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</si>
  <si>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 территориях сельских поселений (по  обязательствам, возникшим до 1 января 2008 года)</t>
  </si>
  <si>
    <t>Прочие неналоговые доходы бюджетов муниципальных районов</t>
  </si>
  <si>
    <t xml:space="preserve">Прочие неналоговые доходы бюджетов сельских поселений </t>
  </si>
  <si>
    <t>Средства самообложения граждан, зачисляемые в бюджеты сельских поселений</t>
  </si>
  <si>
    <t>Изменения в ведомственную структуру расходов бюджета Пермского муниципального района на 2016-2017 годы</t>
  </si>
  <si>
    <t>Изменения в распределение бюджетных ассигнований на 2016-2017 годы по разделам и подразделам, целевым статьям и видам расходов классификации расходов бюджета Пермского муниципального района</t>
  </si>
  <si>
    <t>Предоставление субсидии на софинансирование мероприятий по реализации социально значимых проектов ТОС</t>
  </si>
  <si>
    <t>Газовая блочная котельная здания школы, детского сада с. Нижний Пальник Пермского района</t>
  </si>
  <si>
    <t>Строительство ФАП со встроенными жилыми помещениями в  п. Сухобизярка</t>
  </si>
  <si>
    <t>30</t>
  </si>
  <si>
    <t>31</t>
  </si>
  <si>
    <t>32</t>
  </si>
  <si>
    <t>Строительство универсальной спортивной площадки с искусственным покрытием (межшкольный стадион) в с. Усть-Качка, Пермский район, Пермский край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</si>
  <si>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</si>
  <si>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</si>
  <si>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</si>
  <si>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</si>
  <si>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</si>
  <si>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</si>
  <si>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</si>
  <si>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</si>
  <si>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</si>
  <si>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</si>
  <si>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Приобретение помещений  для размещения сельской врачебной амбулатории  в  с. Усть-Качка Усть-Качкинского сельского поселения </t>
  </si>
  <si>
    <t>Приложение 1</t>
  </si>
  <si>
    <t xml:space="preserve">                                                                                                                        Приложение  2</t>
  </si>
  <si>
    <t xml:space="preserve">                                                                                                  Приложение  3</t>
  </si>
  <si>
    <t xml:space="preserve">                                                                       Приложение 4</t>
  </si>
  <si>
    <t>Приложение 10</t>
  </si>
  <si>
    <t xml:space="preserve"> Приложение 16</t>
  </si>
  <si>
    <t>703 0716</t>
  </si>
  <si>
    <t>Строительство детской школы искусств в пос.Юго- Камский (ПИР)</t>
  </si>
  <si>
    <t>Строительство детской школы искусств в с.Усть- Качка Пермского муниципального района (ПИР)</t>
  </si>
  <si>
    <t>МБТ от сп</t>
  </si>
  <si>
    <t>перерасп и ост.2014</t>
  </si>
  <si>
    <t xml:space="preserve">Субсидии на предоставление молодым семьям социальных выплат на приобретение (строительство) жилья на софинансирование подпрограммы "Обеспечение жильем молодых семей" ФЦП "Жилище" на 2011-2015 годы" 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</si>
  <si>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</si>
  <si>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</si>
  <si>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</si>
  <si>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</si>
  <si>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</si>
  <si>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</si>
  <si>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Источники внутреннего финансирования дефицита бюджета Пермского муниципального района на 2016-2017 годы                                                                                                                        </t>
  </si>
  <si>
    <t>Код администратора</t>
  </si>
  <si>
    <t xml:space="preserve">Наименование кода классификации источников  финансирования дефицита бюджета </t>
  </si>
  <si>
    <t>2016 г.                  Сумма, тыс.руб.</t>
  </si>
  <si>
    <t>2017 г.                  Сумма, тыс.руб.</t>
  </si>
  <si>
    <t>01 03 00 00 05 0000 710</t>
  </si>
  <si>
    <t>Получение бюджетом Пермского муниципального района кредитов, полученных из краевого бюджета</t>
  </si>
  <si>
    <t>01 03 00 00 05 0000 810</t>
  </si>
  <si>
    <t>Погашение бюджетом Пермского муниципального района кредитов, полученных из краевого бюджета</t>
  </si>
  <si>
    <t>Программа муниципальных  заимствований Пермского муниципального района на 2015 год</t>
  </si>
  <si>
    <t xml:space="preserve"> </t>
  </si>
  <si>
    <t>Перечень муниципальных заимствований</t>
  </si>
  <si>
    <t>1.</t>
  </si>
  <si>
    <t>Бюджетные кредиты, привлеченные в бюджет Пермского муниципального района из бюджета Пермского края</t>
  </si>
  <si>
    <t>1.1.</t>
  </si>
  <si>
    <t>задолженность на 01.01.2015</t>
  </si>
  <si>
    <t>1.2.</t>
  </si>
  <si>
    <t>привлечение средств в 2015 году</t>
  </si>
  <si>
    <t>1.3.</t>
  </si>
  <si>
    <t>погашение основной суммы задолженности в 2015 году</t>
  </si>
  <si>
    <t>1.4.</t>
  </si>
  <si>
    <t>задолженность на 01.01.2016</t>
  </si>
  <si>
    <t>2.</t>
  </si>
  <si>
    <t>Кредиты кредитных организаций</t>
  </si>
  <si>
    <t>2.1.</t>
  </si>
  <si>
    <t>2.2.</t>
  </si>
  <si>
    <t>2.3.</t>
  </si>
  <si>
    <t>2.4.</t>
  </si>
  <si>
    <t>Программа муниципальных  заимствований Пермского муниципального района                                              на 2016 - 2017 годы</t>
  </si>
  <si>
    <t>2016 год          тыс.руб.</t>
  </si>
  <si>
    <t>2017 год          тыс.руб.</t>
  </si>
  <si>
    <t>задолженность на начало финансового года</t>
  </si>
  <si>
    <t>привлечение средств  в финансовом году</t>
  </si>
  <si>
    <t>погашение основной суммы задолженности  в финансовом году</t>
  </si>
  <si>
    <t>задолженность на 01.01.2017</t>
  </si>
  <si>
    <t>1.5.</t>
  </si>
  <si>
    <t>задолженность на 01.01.2018</t>
  </si>
  <si>
    <t>2.5.</t>
  </si>
  <si>
    <t xml:space="preserve">                                                                   Приложение 5</t>
  </si>
  <si>
    <t xml:space="preserve">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</si>
  <si>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</si>
  <si>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Приложение 8</t>
  </si>
  <si>
    <t xml:space="preserve">                                                                                                            Приложение 9</t>
  </si>
  <si>
    <t xml:space="preserve"> Приложение 13</t>
  </si>
  <si>
    <t>Приложение 19</t>
  </si>
  <si>
    <t xml:space="preserve"> Приложение 17</t>
  </si>
  <si>
    <t>Ремонт дорог в границах населенных пунктов</t>
  </si>
  <si>
    <t>Выполнение функций по капитальному ремонту и ремонту дорог, мостов</t>
  </si>
  <si>
    <t>Реконструкция нежилого помещения под размещение жилых помещений и помещений административного назначения в п.Сокол, д.6</t>
  </si>
  <si>
    <t>0113 Другие общегосударственные вопросы</t>
  </si>
  <si>
    <t>Строительство  детской школы искусств в с. Усть-Качка Пермского муниципального района (ПИР)</t>
  </si>
  <si>
    <t>Строительство  детской школы искусств в пос.Юго-Камский (ПИР)</t>
  </si>
  <si>
    <t>Строительство физкультурно-оздоровительного комплекса открытого типа в п. Сылва Пермского муниципального района (ПИР)</t>
  </si>
  <si>
    <t>Перечень и объемы  финансирования муниципальных программ Пермского муниципального района на 2016 год</t>
  </si>
  <si>
    <t>Приложение  11</t>
  </si>
  <si>
    <t>Приложение 12</t>
  </si>
  <si>
    <t xml:space="preserve"> Приложение 14</t>
  </si>
  <si>
    <t xml:space="preserve"> Приложение  15</t>
  </si>
  <si>
    <t xml:space="preserve"> Приложение 18</t>
  </si>
  <si>
    <t>Приложение 20</t>
  </si>
  <si>
    <t>Размеры    дотаций    из    районного   фонда   финансовой   поддержки поселений     на       2016 - 2017 годы</t>
  </si>
  <si>
    <t xml:space="preserve">от 26.03.2015 № 57        </t>
  </si>
  <si>
    <t xml:space="preserve">                                                                                                                                               от 26.03.2015 № 57</t>
  </si>
  <si>
    <t xml:space="preserve">                                                                                                                                                                 от  26.03.2015 № 57</t>
  </si>
  <si>
    <t xml:space="preserve">                                                                    от 26.03.2015 № 57</t>
  </si>
  <si>
    <t xml:space="preserve">                                                                       от  26.03.2015 № 57</t>
  </si>
  <si>
    <t xml:space="preserve">                                                                                                       от 26.03.2015 № 57</t>
  </si>
  <si>
    <t xml:space="preserve">                                                                                                             от 26.03.2015 № 57</t>
  </si>
  <si>
    <t xml:space="preserve">  от 26.03.2015 № 57</t>
  </si>
  <si>
    <t xml:space="preserve">от 26.03.2015 № 57    </t>
  </si>
  <si>
    <t>от 26.03.2015 № 57</t>
  </si>
  <si>
    <t>от  26.03.2015 № 57</t>
  </si>
  <si>
    <t xml:space="preserve">от 26.03.2015 № 57 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</si>
  <si>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</si>
  <si>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</si>
  <si>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</si>
  <si>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</si>
  <si>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002 0000</t>
  </si>
  <si>
    <t>Руководство и управление в сфере установленных функций органов местного самоуправления</t>
  </si>
  <si>
    <t>002 0400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</si>
  <si>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</si>
  <si>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</si>
  <si>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</si>
  <si>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</si>
  <si>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</si>
  <si>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</si>
  <si>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</si>
  <si>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</si>
  <si>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005 0000</t>
  </si>
  <si>
    <t>005 0100</t>
  </si>
  <si>
    <t>Резервные фонды местных администраций</t>
  </si>
  <si>
    <t>800</t>
  </si>
  <si>
    <t>Иные бюджетные ассигнования</t>
  </si>
  <si>
    <t>0113</t>
  </si>
  <si>
    <t>Другие общегосударственные вопросы</t>
  </si>
  <si>
    <t>006 0000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</si>
  <si>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</si>
  <si>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006 0100</t>
  </si>
  <si>
    <t>Содержание и обслуживание казны , муниципального имущества</t>
  </si>
  <si>
    <t>007 0000</t>
  </si>
  <si>
    <t>Реализация функций, связанных с муниципальным управлением</t>
  </si>
  <si>
    <t>007 0700</t>
  </si>
  <si>
    <t>Средства на исполнение решений судов, вступивших в законную силу, и оплату государственной пошлины</t>
  </si>
  <si>
    <t>007 1000</t>
  </si>
  <si>
    <t>Денежная выплата, связанная с награждением Почетной грамотой</t>
  </si>
  <si>
    <t>300</t>
  </si>
  <si>
    <t>Социальное обеспечение и иные выплаты населению</t>
  </si>
  <si>
    <t>007 1700</t>
  </si>
  <si>
    <t>Опрос граждан Пермского муниципального района</t>
  </si>
  <si>
    <t>170 0000</t>
  </si>
  <si>
    <t>Государственная программа Пермского края "Региональная политика и развитие территорий"</t>
  </si>
  <si>
    <t>178 0000</t>
  </si>
  <si>
    <t>Развитие общественного самоуправления государственной программы Пермского края "Региональная политика и развитие территории"</t>
  </si>
  <si>
    <t>178 6222</t>
  </si>
  <si>
    <t>600</t>
  </si>
  <si>
    <t xml:space="preserve">Предоставление субсидий бюджетным, автономным учреждениям и иным некоммерческим организациям
</t>
  </si>
  <si>
    <t>340 0000</t>
  </si>
  <si>
    <t>Реализация  функций в области национальной экономики</t>
  </si>
  <si>
    <t>340 9900</t>
  </si>
  <si>
    <t>Обеспечение выполнения функций казенных учреждений в области национальной экономики</t>
  </si>
  <si>
    <t>522 0000</t>
  </si>
  <si>
    <t>Межбюджетные трансферты из бюджетов поселений бюджету муниципального района в соответствии с заключенными соглашениями в финансировании инвестиционных проектов</t>
  </si>
  <si>
    <t>522 0013</t>
  </si>
  <si>
    <t>705 0000</t>
  </si>
  <si>
    <t>Муниципальная программа "Развитие коммунально-инженерной инфраструктуры в Пермском муниципальном районе на 2014-2016 годы"</t>
  </si>
  <si>
    <t>705 0700</t>
  </si>
  <si>
    <t>Муниципальная программа "Развитие коммунально-инженерной инфраструктуры в Пермском муниципальном районе на 2014-2016 годы", за счет средств бюджета района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</si>
  <si>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</si>
  <si>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</si>
  <si>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</si>
  <si>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</si>
  <si>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247 0000</t>
  </si>
  <si>
    <t>Реализация других функций, связанных с обеспечением национальной безопасности и правоохранительной деятельности</t>
  </si>
  <si>
    <t>247 9900</t>
  </si>
  <si>
    <t>Обеспечение выполнения функций казенных учреждений  в сфере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</si>
  <si>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</si>
  <si>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</si>
  <si>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</si>
  <si>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</si>
  <si>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</si>
  <si>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</si>
  <si>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711 0000</t>
  </si>
  <si>
    <t>711 0800</t>
  </si>
  <si>
    <t>Муниципальная программа "Охрана окружающей среды в Пермском муниципальном районе на 2014-2016 годы", за счет средств, передаваемых из бюджетов поселений</t>
  </si>
  <si>
    <t>0409</t>
  </si>
  <si>
    <t>Дорожное хозяйство (дорожные фонды)</t>
  </si>
  <si>
    <t>521 0035</t>
  </si>
  <si>
    <t>0412</t>
  </si>
  <si>
    <t>Другие вопросы в области национальной экономики</t>
  </si>
  <si>
    <t>521 0017</t>
  </si>
  <si>
    <t>Выполнение функций заказчика по приведению в нормативное состояние объектов социальной сферы</t>
  </si>
  <si>
    <t>521 0029</t>
  </si>
  <si>
    <t>521 0031</t>
  </si>
  <si>
    <t>0501</t>
  </si>
  <si>
    <t>Жилищное хозяйство</t>
  </si>
  <si>
    <t>200 0000</t>
  </si>
  <si>
    <t>Государственная программа Пермского края "Управление государственными финансами и государственным долгом Пермского края"</t>
  </si>
  <si>
    <t>201 0000</t>
  </si>
  <si>
    <t>Подпрограмма "Организация и совершенствование бюджетного процесса" государственной программы Пермского края "Управление государственными финансами и государственным долгом Пермского края"</t>
  </si>
  <si>
    <t>201 2001</t>
  </si>
  <si>
    <t>Резервный фонд Правительства Пермского края</t>
  </si>
  <si>
    <t>0502</t>
  </si>
  <si>
    <t>Коммунальное хозяйство</t>
  </si>
  <si>
    <t>172 0000</t>
  </si>
  <si>
    <t>Подпрограмма «Оказание государственной поддержки органам местного самоуправления при реализации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</si>
  <si>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172 6201</t>
  </si>
  <si>
    <t>705 0711</t>
  </si>
  <si>
    <t>Газовая блочная котельная здания школы, детского сада с.Нижний Пальник Пермского района</t>
  </si>
  <si>
    <t>705 0800</t>
  </si>
  <si>
    <t>Муниципальная программа "Развитие коммунально-инженерной инфраструктуры в Пермском муниципальном районе на 2014-2016 годы", за счет средств, передаваемых из бюджетов поселений</t>
  </si>
  <si>
    <t>705 0810</t>
  </si>
  <si>
    <t>705 0811</t>
  </si>
  <si>
    <t>Водоснабжение п. Юго-Камский Пермского района пресными подземными водами</t>
  </si>
  <si>
    <t>705 0812</t>
  </si>
  <si>
    <t>Строительство станции 2-го подъема в п. Сокол</t>
  </si>
  <si>
    <t>709 0000</t>
  </si>
  <si>
    <t>709 0800</t>
  </si>
  <si>
    <t>Муниципальная программа "Устойчивое развитие сельских территорий Пермского муниципального района Пермского края на 2014-2016 годы и на период до 2020 года", за счет средств, передаваемых из бюджетов поселений</t>
  </si>
  <si>
    <t>709 0819</t>
  </si>
  <si>
    <t>Обеспечение выполнения функций казенных учреждений  в области национальной экономики</t>
  </si>
  <si>
    <t>521 0011</t>
  </si>
  <si>
    <t>0701</t>
  </si>
  <si>
    <t>Дошкольное образование</t>
  </si>
  <si>
    <t>Приобретение здания для размещения детского сада в с. Гамово Пермского муниципального района</t>
  </si>
  <si>
    <t>420 0000</t>
  </si>
  <si>
    <t>Дошкольные образовательные организации</t>
  </si>
  <si>
    <t>420 0200</t>
  </si>
  <si>
    <t>Предоставление муниципальной услуги по обеспечению государственных гарантий прав граждан на получение общедоступного и бесплатного дошкольного образования</t>
  </si>
  <si>
    <t>420 0300</t>
  </si>
  <si>
    <t>Мероприятия по обеспечению открытия и оснащения новых детских садов с образованием юридического лица</t>
  </si>
  <si>
    <t>701 0000</t>
  </si>
  <si>
    <t>701 2700</t>
  </si>
  <si>
    <t>Подпрограмма"Развитие сети образовательных учреждений Пермского муниципального района и приведение их в нормативное состояние", за счет средств бюджета района</t>
  </si>
  <si>
    <t>701 2716</t>
  </si>
  <si>
    <t>701 2717</t>
  </si>
  <si>
    <t>701 2718</t>
  </si>
  <si>
    <t>423 0000</t>
  </si>
  <si>
    <t>Образовательные организации дополнительного образования</t>
  </si>
  <si>
    <t>423 0200</t>
  </si>
  <si>
    <t>Предоставление муниципальной услуги дополнительного образования в муниципальных образовательных организациях дополнительного образования</t>
  </si>
  <si>
    <t>703 0711</t>
  </si>
  <si>
    <t>Реконструкция помещений для размещения детской школы искусств в с. Усть-Качка Пермского муниципального района</t>
  </si>
  <si>
    <t>703 0713</t>
  </si>
  <si>
    <t>Реконструкция здания для размещения детской школы искусств в с.Лобаново (ПИР)</t>
  </si>
  <si>
    <t>703 0715</t>
  </si>
  <si>
    <t>709 0700</t>
  </si>
  <si>
    <t>Муниципальная программа "Устойчивое развитие сельских территорий Пермского муниципального района Пермского края на 2014-2016 годы и на период до 2020 года", за счет средств бюджета района</t>
  </si>
  <si>
    <t>709 0720</t>
  </si>
  <si>
    <t>709 0721</t>
  </si>
  <si>
    <t>0709</t>
  </si>
  <si>
    <t>Другие вопросы в области образования</t>
  </si>
  <si>
    <t>452 0000</t>
  </si>
  <si>
    <t>Прочие учреждения образования</t>
  </si>
  <si>
    <t>452 9900</t>
  </si>
  <si>
    <t>Обеспечение выполнения функций казенных учреждений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</si>
  <si>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</si>
  <si>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</si>
  <si>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</si>
  <si>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</si>
  <si>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</si>
  <si>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</si>
  <si>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440 0000</t>
  </si>
  <si>
    <t>Дворцы и дома культуры, другие учреждения культуры</t>
  </si>
  <si>
    <t>440 9900</t>
  </si>
  <si>
    <t>0900</t>
  </si>
  <si>
    <t xml:space="preserve">Здравоохранение </t>
  </si>
  <si>
    <t>0902</t>
  </si>
  <si>
    <t>Амбулаторная помощь</t>
  </si>
  <si>
    <t>Приобретение здания для размещения сельской врачебной амбулатории в д. Ванюки Савинского сельского поселения</t>
  </si>
  <si>
    <t>Приобретение помещений для размещения сельской врачебной амбулатории в с. Усть-Качка Усть-Качкинского сельского поселения</t>
  </si>
  <si>
    <t>704 0000</t>
  </si>
  <si>
    <t>704 0700</t>
  </si>
  <si>
    <t>Муниципальная программа "Развитие здравоохранения в Пермском муниципальном районе на 2014-2016 годы", за счет средств бюджета района</t>
  </si>
  <si>
    <t>704 0711</t>
  </si>
  <si>
    <t>704 0715</t>
  </si>
  <si>
    <t>709 0713</t>
  </si>
  <si>
    <t>709 0717</t>
  </si>
  <si>
    <t>Строительство ФАП со встроенными жилыми помещениями в п. Сухобизярка</t>
  </si>
  <si>
    <t>709 0719</t>
  </si>
  <si>
    <t>1000</t>
  </si>
  <si>
    <t>Социальная политика</t>
  </si>
  <si>
    <t>1003</t>
  </si>
  <si>
    <t>Социальное обеспечение населения</t>
  </si>
  <si>
    <t>020 0000</t>
  </si>
  <si>
    <t>Государственная программа Пермского края "Развитие образования и науки"</t>
  </si>
  <si>
    <t>026 0000</t>
  </si>
  <si>
    <t>Подпрограмма "Кадровая политика" государственной программы Пермского края "Развитие образования и науки"</t>
  </si>
  <si>
    <t>026 6404</t>
  </si>
  <si>
    <t>Улучшение жилищных условий молодых учителей</t>
  </si>
  <si>
    <t>050 0000</t>
  </si>
  <si>
    <t>Государственная программа Пермского края "Семья и дети Пермского края"</t>
  </si>
  <si>
    <t>051 0000</t>
  </si>
  <si>
    <t>Подпрограмма "Государственная социальная поддержка семей и детей" государственной программы Пермского края "Семья и дети Пермского края"</t>
  </si>
  <si>
    <t>051 6210</t>
  </si>
  <si>
    <t>Обеспечение жильем молодых семей</t>
  </si>
  <si>
    <t>708 0000</t>
  </si>
  <si>
    <t>Муниципальная программа "Улучшение жилищных условий граждан, проживающих в Пермском муниципальном районе» на 2014-2016 годы"</t>
  </si>
  <si>
    <t>708 1800</t>
  </si>
  <si>
    <t>Подпрограмма "Оказание поддержки в обеспечении жильем молодых семей", за счет средств, передаваемых из бюджетов поселений</t>
  </si>
  <si>
    <t>1100</t>
  </si>
  <si>
    <t>Физическая культура и спорт</t>
  </si>
  <si>
    <t>1101</t>
  </si>
  <si>
    <t>Физическая культура</t>
  </si>
  <si>
    <t>512 0000</t>
  </si>
  <si>
    <t>Физкультурно-оздоровительная работа</t>
  </si>
  <si>
    <t>512 0100</t>
  </si>
  <si>
    <t>Софинансирование проекта "Спортивный клуб + спортивный сертификат" в рамках государственной программы Пермского края «Развитие физической культуры и спорта»</t>
  </si>
  <si>
    <t>702 0000</t>
  </si>
  <si>
    <t>702 0700</t>
  </si>
  <si>
    <t>Муниципальная программа "Развитие физической культуры и спорта в Пермском муниципальном районе на 2014-2016 годы", за счет средств бюджета района</t>
  </si>
  <si>
    <t>702 0713</t>
  </si>
  <si>
    <t>Строительство физкультурно- оздоровительного комплекса открытого типа в п.Сылва Пермского муниципального района (ПИР)</t>
  </si>
  <si>
    <t>1102</t>
  </si>
  <si>
    <t>Массовый спорт</t>
  </si>
  <si>
    <t>701 2726</t>
  </si>
  <si>
    <t>Строительство универсальной спортивной площадки с искусственным покрытием (межшкольный стадион) в с.Усть-Качка, Пермский район, Пермский край</t>
  </si>
  <si>
    <t>1402</t>
  </si>
  <si>
    <t>Иные дотации</t>
  </si>
  <si>
    <t>517 0200</t>
  </si>
  <si>
    <t xml:space="preserve">Поддержка мер по обеспечению сбалансированности бюджетов </t>
  </si>
  <si>
    <t>703</t>
  </si>
  <si>
    <t>Администрация Пермского муниципального района</t>
  </si>
  <si>
    <t>705</t>
  </si>
  <si>
    <t>Контрольно-счётная палата Пермского муниципального района</t>
  </si>
  <si>
    <t>730</t>
  </si>
  <si>
    <t>Земское Собрание Пермского муниципального района</t>
  </si>
  <si>
    <t>757</t>
  </si>
  <si>
    <t>Управление по делам культуры, молодёжи и спорта администрации Пермского муниципального района</t>
  </si>
  <si>
    <t>774</t>
  </si>
  <si>
    <t>Управление образования администрации муниципального образования "Пермский муниципальный  район"</t>
  </si>
  <si>
    <t>782</t>
  </si>
  <si>
    <t>Управление сельского хозяйства, продовольствия и закупок администрации Пермского муниципального района</t>
  </si>
  <si>
    <t xml:space="preserve">                                                                                                           от  26.03.2015 № 57</t>
  </si>
  <si>
    <t xml:space="preserve">                                                                                              от  26.03.2015 № 57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</si>
</sst>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#,##0.0000"/>
    <numFmt numFmtId="207" formatCode="_-* #,##0.000_р_._-;\-* #,##0.000_р_._-;_-* &quot;-&quot;??_р_._-;_-@_-"/>
    <numFmt numFmtId="208" formatCode="#,##0.000_р_.;\-#,##0.000_р_."/>
    <numFmt numFmtId="209" formatCode="_-* #,##0.00_р_._-;\-* #,##0.00_р_._-;_-* &quot;-&quot;?_р_._-;_-@_-"/>
    <numFmt numFmtId="210" formatCode="_-* #,##0.00_р_._-;\-* #,##0.00_р_._-;_-* &quot;-&quot;???_р_._-;_-@_-"/>
    <numFmt numFmtId="211" formatCode="000000"/>
    <numFmt numFmtId="212" formatCode="_-* #,##0.0&quot;р.&quot;_-;\-* #,##0.0&quot;р.&quot;_-;_-* &quot;-&quot;?&quot;р.&quot;_-;_-@_-"/>
    <numFmt numFmtId="213" formatCode="#,##0.000_ ;\-#,##0.000\ "/>
    <numFmt numFmtId="214" formatCode="_(* #,##0.0000_);_(* \(#,##0.0000\);_(* &quot;-&quot;??_);_(@_)"/>
  </numFmts>
  <fonts count="7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0"/>
      <name val="Times New Roman Cyr"/>
      <family val="1"/>
    </font>
    <font>
      <sz val="9"/>
      <name val="Times New Roman Cyr"/>
      <family val="1"/>
    </font>
    <font>
      <sz val="12"/>
      <name val="Arial"/>
      <family val="2"/>
    </font>
    <font>
      <sz val="11"/>
      <name val="Arial Cyr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E"/>
      <family val="1"/>
    </font>
    <font>
      <sz val="11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1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4" fontId="14" fillId="0" borderId="1" applyNumberFormat="0" applyProtection="0">
      <alignment horizontal="right" vertical="center"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4" fillId="29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82" fontId="1" fillId="0" borderId="0" xfId="71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1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49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3" fillId="0" borderId="0" xfId="7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182" fontId="1" fillId="0" borderId="0" xfId="7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71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99" fontId="1" fillId="0" borderId="11" xfId="71" applyNumberFormat="1" applyFont="1" applyFill="1" applyBorder="1" applyAlignment="1">
      <alignment horizontal="right" vertical="center"/>
    </xf>
    <xf numFmtId="43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3" fontId="13" fillId="0" borderId="11" xfId="7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1" xfId="55" applyFont="1" applyFill="1" applyBorder="1" applyAlignment="1">
      <alignment wrapText="1"/>
      <protection/>
    </xf>
    <xf numFmtId="0" fontId="1" fillId="0" borderId="11" xfId="62" applyNumberFormat="1" applyFont="1" applyFill="1" applyBorder="1" applyAlignment="1">
      <alignment wrapText="1"/>
      <protection/>
    </xf>
    <xf numFmtId="0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top" wrapText="1"/>
    </xf>
    <xf numFmtId="0" fontId="12" fillId="0" borderId="0" xfId="43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20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11" xfId="55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182" fontId="15" fillId="0" borderId="0" xfId="71" applyNumberFormat="1" applyFont="1" applyFill="1" applyAlignment="1">
      <alignment horizontal="right" vertical="center" wrapText="1"/>
    </xf>
    <xf numFmtId="182" fontId="15" fillId="0" borderId="0" xfId="71" applyNumberFormat="1" applyFont="1" applyFill="1" applyBorder="1" applyAlignment="1">
      <alignment horizontal="right" vertical="center" wrapText="1"/>
    </xf>
    <xf numFmtId="182" fontId="15" fillId="0" borderId="0" xfId="71" applyNumberFormat="1" applyFont="1" applyFill="1" applyBorder="1" applyAlignment="1">
      <alignment horizontal="right" vertical="center"/>
    </xf>
    <xf numFmtId="182" fontId="15" fillId="0" borderId="0" xfId="71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179" fontId="1" fillId="0" borderId="0" xfId="71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11" xfId="63" applyNumberFormat="1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left" vertical="center"/>
      <protection/>
    </xf>
    <xf numFmtId="49" fontId="3" fillId="0" borderId="11" xfId="61" applyNumberFormat="1" applyFont="1" applyFill="1" applyBorder="1" applyAlignment="1">
      <alignment horizontal="left" vertical="center"/>
      <protection/>
    </xf>
    <xf numFmtId="1" fontId="16" fillId="0" borderId="11" xfId="7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80" fontId="1" fillId="0" borderId="0" xfId="71" applyNumberFormat="1" applyFont="1" applyFill="1" applyAlignment="1">
      <alignment horizontal="center"/>
    </xf>
    <xf numFmtId="202" fontId="1" fillId="0" borderId="11" xfId="0" applyNumberFormat="1" applyFont="1" applyFill="1" applyBorder="1" applyAlignment="1">
      <alignment horizontal="center" vertical="center"/>
    </xf>
    <xf numFmtId="202" fontId="15" fillId="0" borderId="11" xfId="0" applyNumberFormat="1" applyFont="1" applyFill="1" applyBorder="1" applyAlignment="1">
      <alignment horizontal="center" vertical="center"/>
    </xf>
    <xf numFmtId="202" fontId="1" fillId="0" borderId="11" xfId="71" applyNumberFormat="1" applyFont="1" applyFill="1" applyBorder="1" applyAlignment="1">
      <alignment horizontal="center" vertical="center"/>
    </xf>
    <xf numFmtId="202" fontId="15" fillId="0" borderId="11" xfId="7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20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0" xfId="7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62" applyFont="1" applyFill="1">
      <alignment/>
      <protection/>
    </xf>
    <xf numFmtId="0" fontId="3" fillId="0" borderId="0" xfId="62" applyFont="1" applyFill="1" applyAlignment="1">
      <alignment horizontal="center" wrapText="1"/>
      <protection/>
    </xf>
    <xf numFmtId="180" fontId="11" fillId="0" borderId="11" xfId="75" applyNumberFormat="1" applyFont="1" applyFill="1" applyBorder="1" applyAlignment="1">
      <alignment horizontal="center" vertical="center" wrapText="1"/>
    </xf>
    <xf numFmtId="202" fontId="8" fillId="0" borderId="11" xfId="71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6" fillId="0" borderId="11" xfId="62" applyNumberFormat="1" applyFont="1" applyFill="1" applyBorder="1" applyAlignment="1">
      <alignment horizontal="center" wrapText="1"/>
      <protection/>
    </xf>
    <xf numFmtId="202" fontId="27" fillId="0" borderId="11" xfId="71" applyNumberFormat="1" applyFont="1" applyFill="1" applyBorder="1" applyAlignment="1">
      <alignment horizontal="right"/>
    </xf>
    <xf numFmtId="202" fontId="26" fillId="0" borderId="11" xfId="71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0" fontId="12" fillId="0" borderId="11" xfId="62" applyFont="1" applyFill="1" applyBorder="1" applyAlignment="1">
      <alignment horizontal="center" vertical="center" wrapText="1"/>
      <protection/>
    </xf>
    <xf numFmtId="202" fontId="1" fillId="0" borderId="11" xfId="71" applyNumberFormat="1" applyFont="1" applyFill="1" applyBorder="1" applyAlignment="1">
      <alignment horizontal="right"/>
    </xf>
    <xf numFmtId="202" fontId="1" fillId="0" borderId="11" xfId="71" applyNumberFormat="1" applyFont="1" applyFill="1" applyBorder="1" applyAlignment="1">
      <alignment horizontal="center"/>
    </xf>
    <xf numFmtId="0" fontId="1" fillId="0" borderId="11" xfId="62" applyFont="1" applyFill="1" applyBorder="1" applyAlignment="1">
      <alignment horizontal="left" vertical="center" wrapText="1"/>
      <protection/>
    </xf>
    <xf numFmtId="194" fontId="1" fillId="0" borderId="11" xfId="71" applyNumberFormat="1" applyFont="1" applyFill="1" applyBorder="1" applyAlignment="1">
      <alignment horizontal="center"/>
    </xf>
    <xf numFmtId="0" fontId="12" fillId="0" borderId="11" xfId="62" applyNumberFormat="1" applyFont="1" applyFill="1" applyBorder="1" applyAlignment="1">
      <alignment horizontal="center" vertical="center" wrapText="1"/>
      <protection/>
    </xf>
    <xf numFmtId="199" fontId="1" fillId="0" borderId="11" xfId="71" applyNumberFormat="1" applyFont="1" applyFill="1" applyBorder="1" applyAlignment="1">
      <alignment horizontal="right"/>
    </xf>
    <xf numFmtId="199" fontId="1" fillId="0" borderId="11" xfId="71" applyNumberFormat="1" applyFont="1" applyFill="1" applyBorder="1" applyAlignment="1">
      <alignment/>
    </xf>
    <xf numFmtId="199" fontId="1" fillId="0" borderId="11" xfId="71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1" xfId="62" applyNumberFormat="1" applyFont="1" applyFill="1" applyBorder="1" applyAlignment="1">
      <alignment horizontal="center" vertical="center" wrapText="1"/>
      <protection/>
    </xf>
    <xf numFmtId="0" fontId="26" fillId="0" borderId="11" xfId="62" applyNumberFormat="1" applyFont="1" applyFill="1" applyBorder="1" applyAlignment="1">
      <alignment horizontal="center" wrapText="1"/>
      <protection/>
    </xf>
    <xf numFmtId="199" fontId="26" fillId="0" borderId="11" xfId="71" applyNumberFormat="1" applyFont="1" applyFill="1" applyBorder="1" applyAlignment="1">
      <alignment/>
    </xf>
    <xf numFmtId="0" fontId="12" fillId="0" borderId="11" xfId="62" applyNumberFormat="1" applyFont="1" applyFill="1" applyBorder="1" applyAlignment="1">
      <alignment horizontal="center" vertical="center" wrapText="1"/>
      <protection/>
    </xf>
    <xf numFmtId="0" fontId="26" fillId="0" borderId="11" xfId="62" applyNumberFormat="1" applyFont="1" applyFill="1" applyBorder="1" applyAlignment="1">
      <alignment horizontal="center" vertical="center" wrapText="1"/>
      <protection/>
    </xf>
    <xf numFmtId="199" fontId="26" fillId="0" borderId="11" xfId="62" applyNumberFormat="1" applyFont="1" applyFill="1" applyBorder="1">
      <alignment/>
      <protection/>
    </xf>
    <xf numFmtId="199" fontId="1" fillId="0" borderId="11" xfId="71" applyNumberFormat="1" applyFont="1" applyFill="1" applyBorder="1" applyAlignment="1">
      <alignment horizontal="right"/>
    </xf>
    <xf numFmtId="202" fontId="26" fillId="0" borderId="11" xfId="62" applyNumberFormat="1" applyFont="1" applyFill="1" applyBorder="1">
      <alignment/>
      <protection/>
    </xf>
    <xf numFmtId="202" fontId="1" fillId="0" borderId="11" xfId="62" applyNumberFormat="1" applyFont="1" applyFill="1" applyBorder="1">
      <alignment/>
      <protection/>
    </xf>
    <xf numFmtId="194" fontId="1" fillId="0" borderId="11" xfId="62" applyNumberFormat="1" applyFont="1" applyFill="1" applyBorder="1">
      <alignment/>
      <protection/>
    </xf>
    <xf numFmtId="0" fontId="3" fillId="0" borderId="11" xfId="62" applyFont="1" applyFill="1" applyBorder="1" applyAlignment="1">
      <alignment vertical="center"/>
      <protection/>
    </xf>
    <xf numFmtId="202" fontId="8" fillId="0" borderId="11" xfId="71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top" wrapText="1"/>
    </xf>
    <xf numFmtId="182" fontId="15" fillId="0" borderId="11" xfId="71" applyNumberFormat="1" applyFont="1" applyFill="1" applyBorder="1" applyAlignment="1">
      <alignment horizontal="center" vertical="center" wrapText="1"/>
    </xf>
    <xf numFmtId="0" fontId="18" fillId="0" borderId="11" xfId="60" applyFont="1" applyFill="1" applyBorder="1" applyAlignment="1">
      <alignment horizontal="left" vertical="top" wrapText="1"/>
      <protection/>
    </xf>
    <xf numFmtId="49" fontId="15" fillId="0" borderId="11" xfId="0" applyNumberFormat="1" applyFont="1" applyFill="1" applyBorder="1" applyAlignment="1">
      <alignment horizontal="left" vertical="top" wrapText="1"/>
    </xf>
    <xf numFmtId="0" fontId="19" fillId="0" borderId="11" xfId="60" applyFont="1" applyFill="1" applyBorder="1" applyAlignment="1">
      <alignment horizontal="left" vertical="top" wrapText="1"/>
      <protection/>
    </xf>
    <xf numFmtId="0" fontId="7" fillId="0" borderId="11" xfId="0" applyNumberFormat="1" applyFont="1" applyFill="1" applyBorder="1" applyAlignment="1">
      <alignment horizontal="left" vertical="top" wrapText="1"/>
    </xf>
    <xf numFmtId="0" fontId="1" fillId="0" borderId="11" xfId="63" applyNumberFormat="1" applyFont="1" applyFill="1" applyBorder="1" applyAlignment="1">
      <alignment horizontal="left" vertical="top" wrapText="1"/>
      <protection/>
    </xf>
    <xf numFmtId="0" fontId="1" fillId="0" borderId="11" xfId="63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49" fontId="3" fillId="0" borderId="11" xfId="61" applyNumberFormat="1" applyFont="1" applyFill="1" applyBorder="1" applyAlignment="1">
      <alignment horizontal="left" vertical="top" wrapText="1"/>
      <protection/>
    </xf>
    <xf numFmtId="0" fontId="3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180" fontId="11" fillId="0" borderId="11" xfId="7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84" fontId="1" fillId="0" borderId="11" xfId="0" applyNumberFormat="1" applyFont="1" applyFill="1" applyBorder="1" applyAlignment="1">
      <alignment horizontal="center" vertical="center"/>
    </xf>
    <xf numFmtId="183" fontId="1" fillId="0" borderId="11" xfId="54" applyNumberFormat="1" applyFont="1" applyFill="1" applyBorder="1" applyAlignment="1">
      <alignment horizontal="center" vertical="center"/>
      <protection/>
    </xf>
    <xf numFmtId="192" fontId="1" fillId="0" borderId="11" xfId="73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1" fontId="1" fillId="0" borderId="11" xfId="73" applyNumberFormat="1" applyFont="1" applyFill="1" applyBorder="1" applyAlignment="1">
      <alignment horizontal="center"/>
    </xf>
    <xf numFmtId="0" fontId="1" fillId="0" borderId="11" xfId="73" applyNumberFormat="1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92" fontId="1" fillId="0" borderId="11" xfId="73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center" vertical="center"/>
    </xf>
    <xf numFmtId="192" fontId="75" fillId="0" borderId="11" xfId="73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184" fontId="3" fillId="0" borderId="11" xfId="71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76" fillId="0" borderId="0" xfId="0" applyFont="1" applyAlignment="1">
      <alignment wrapText="1"/>
    </xf>
    <xf numFmtId="0" fontId="76" fillId="0" borderId="11" xfId="0" applyFont="1" applyBorder="1" applyAlignment="1">
      <alignment horizontal="left" vertical="center" wrapText="1"/>
    </xf>
    <xf numFmtId="202" fontId="1" fillId="0" borderId="11" xfId="71" applyNumberFormat="1" applyFont="1" applyFill="1" applyBorder="1" applyAlignment="1">
      <alignment horizontal="right"/>
    </xf>
    <xf numFmtId="202" fontId="1" fillId="0" borderId="11" xfId="71" applyNumberFormat="1" applyFont="1" applyFill="1" applyBorder="1" applyAlignment="1">
      <alignment/>
    </xf>
    <xf numFmtId="199" fontId="8" fillId="0" borderId="11" xfId="71" applyNumberFormat="1" applyFont="1" applyFill="1" applyBorder="1" applyAlignment="1">
      <alignment vertical="center"/>
    </xf>
    <xf numFmtId="202" fontId="3" fillId="0" borderId="11" xfId="62" applyNumberFormat="1" applyFont="1" applyFill="1" applyBorder="1" applyAlignment="1">
      <alignment vertical="center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194" fontId="1" fillId="0" borderId="11" xfId="71" applyNumberFormat="1" applyFont="1" applyFill="1" applyBorder="1" applyAlignment="1">
      <alignment/>
    </xf>
    <xf numFmtId="202" fontId="26" fillId="0" borderId="11" xfId="71" applyNumberFormat="1" applyFont="1" applyFill="1" applyBorder="1" applyAlignment="1">
      <alignment/>
    </xf>
    <xf numFmtId="202" fontId="26" fillId="0" borderId="11" xfId="71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2" fillId="0" borderId="11" xfId="60" applyFont="1" applyFill="1" applyBorder="1" applyAlignment="1">
      <alignment horizontal="left" vertical="top" wrapText="1"/>
      <protection/>
    </xf>
    <xf numFmtId="182" fontId="11" fillId="0" borderId="14" xfId="61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1" fontId="1" fillId="0" borderId="14" xfId="61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99" fontId="3" fillId="33" borderId="11" xfId="71" applyNumberFormat="1" applyFont="1" applyFill="1" applyBorder="1" applyAlignment="1">
      <alignment horizontal="right" vertical="center"/>
    </xf>
    <xf numFmtId="199" fontId="3" fillId="34" borderId="11" xfId="71" applyNumberFormat="1" applyFont="1" applyFill="1" applyBorder="1" applyAlignment="1">
      <alignment horizontal="right" vertical="center"/>
    </xf>
    <xf numFmtId="199" fontId="3" fillId="35" borderId="11" xfId="71" applyNumberFormat="1" applyFont="1" applyFill="1" applyBorder="1" applyAlignment="1">
      <alignment horizontal="right" vertical="center"/>
    </xf>
    <xf numFmtId="199" fontId="3" fillId="36" borderId="11" xfId="71" applyNumberFormat="1" applyFont="1" applyFill="1" applyBorder="1" applyAlignment="1">
      <alignment horizontal="right" vertical="center"/>
    </xf>
    <xf numFmtId="199" fontId="1" fillId="33" borderId="11" xfId="71" applyNumberFormat="1" applyFont="1" applyFill="1" applyBorder="1" applyAlignment="1">
      <alignment horizontal="center" vertical="center"/>
    </xf>
    <xf numFmtId="199" fontId="1" fillId="34" borderId="11" xfId="71" applyNumberFormat="1" applyFont="1" applyFill="1" applyBorder="1" applyAlignment="1">
      <alignment horizontal="center" vertical="center"/>
    </xf>
    <xf numFmtId="199" fontId="1" fillId="35" borderId="11" xfId="71" applyNumberFormat="1" applyFont="1" applyFill="1" applyBorder="1" applyAlignment="1">
      <alignment horizontal="center" vertical="center"/>
    </xf>
    <xf numFmtId="199" fontId="1" fillId="36" borderId="11" xfId="71" applyNumberFormat="1" applyFont="1" applyFill="1" applyBorder="1" applyAlignment="1">
      <alignment horizontal="center" vertical="center"/>
    </xf>
    <xf numFmtId="199" fontId="1" fillId="34" borderId="11" xfId="71" applyNumberFormat="1" applyFont="1" applyFill="1" applyBorder="1" applyAlignment="1">
      <alignment horizontal="right" vertical="center"/>
    </xf>
    <xf numFmtId="199" fontId="1" fillId="35" borderId="11" xfId="71" applyNumberFormat="1" applyFont="1" applyFill="1" applyBorder="1" applyAlignment="1">
      <alignment horizontal="right" vertical="center"/>
    </xf>
    <xf numFmtId="199" fontId="1" fillId="36" borderId="11" xfId="71" applyNumberFormat="1" applyFont="1" applyFill="1" applyBorder="1" applyAlignment="1">
      <alignment horizontal="right" vertical="center"/>
    </xf>
    <xf numFmtId="199" fontId="1" fillId="33" borderId="11" xfId="71" applyNumberFormat="1" applyFont="1" applyFill="1" applyBorder="1" applyAlignment="1">
      <alignment horizontal="right" vertical="center"/>
    </xf>
    <xf numFmtId="179" fontId="1" fillId="0" borderId="0" xfId="71" applyNumberFormat="1" applyFont="1" applyFill="1" applyAlignment="1">
      <alignment horizontal="left" vertical="top"/>
    </xf>
    <xf numFmtId="179" fontId="1" fillId="0" borderId="0" xfId="71" applyNumberFormat="1" applyFont="1" applyFill="1" applyAlignment="1">
      <alignment horizontal="center"/>
    </xf>
    <xf numFmtId="179" fontId="15" fillId="0" borderId="11" xfId="71" applyNumberFormat="1" applyFont="1" applyFill="1" applyBorder="1" applyAlignment="1">
      <alignment horizontal="center" vertical="center" wrapText="1"/>
    </xf>
    <xf numFmtId="179" fontId="1" fillId="0" borderId="0" xfId="71" applyNumberFormat="1" applyFont="1" applyFill="1" applyAlignment="1">
      <alignment horizontal="center" vertical="center"/>
    </xf>
    <xf numFmtId="179" fontId="1" fillId="0" borderId="0" xfId="71" applyNumberFormat="1" applyFont="1" applyFill="1" applyAlignment="1">
      <alignment horizontal="right" vertical="center"/>
    </xf>
    <xf numFmtId="179" fontId="1" fillId="0" borderId="0" xfId="71" applyNumberFormat="1" applyFont="1" applyFill="1" applyBorder="1" applyAlignment="1">
      <alignment horizontal="center" vertical="center" wrapText="1"/>
    </xf>
    <xf numFmtId="182" fontId="16" fillId="33" borderId="11" xfId="71" applyNumberFormat="1" applyFont="1" applyFill="1" applyBorder="1" applyAlignment="1">
      <alignment horizontal="center" vertical="center" wrapText="1"/>
    </xf>
    <xf numFmtId="182" fontId="16" fillId="34" borderId="11" xfId="71" applyNumberFormat="1" applyFont="1" applyFill="1" applyBorder="1" applyAlignment="1">
      <alignment horizontal="center" vertical="center" wrapText="1"/>
    </xf>
    <xf numFmtId="182" fontId="16" fillId="35" borderId="11" xfId="71" applyNumberFormat="1" applyFont="1" applyFill="1" applyBorder="1" applyAlignment="1">
      <alignment horizontal="center" vertical="center" wrapText="1"/>
    </xf>
    <xf numFmtId="182" fontId="16" fillId="36" borderId="11" xfId="71" applyNumberFormat="1" applyFont="1" applyFill="1" applyBorder="1" applyAlignment="1">
      <alignment horizontal="center" vertical="center" wrapText="1"/>
    </xf>
    <xf numFmtId="179" fontId="1" fillId="0" borderId="0" xfId="71" applyNumberFormat="1" applyFont="1" applyFill="1" applyAlignment="1">
      <alignment horizontal="left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1" xfId="61" applyNumberFormat="1" applyFont="1" applyFill="1" applyBorder="1" applyAlignment="1">
      <alignment horizontal="center" vertical="center" wrapText="1"/>
      <protection/>
    </xf>
    <xf numFmtId="183" fontId="1" fillId="0" borderId="11" xfId="71" applyNumberFormat="1" applyFont="1" applyFill="1" applyBorder="1" applyAlignment="1">
      <alignment horizontal="center" vertical="center"/>
    </xf>
    <xf numFmtId="183" fontId="1" fillId="0" borderId="11" xfId="59" applyNumberFormat="1" applyFont="1" applyFill="1" applyBorder="1" applyAlignment="1">
      <alignment horizontal="center" vertical="center" wrapText="1"/>
      <protection/>
    </xf>
    <xf numFmtId="183" fontId="18" fillId="0" borderId="11" xfId="71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3" fontId="3" fillId="0" borderId="11" xfId="61" applyNumberFormat="1" applyFont="1" applyFill="1" applyBorder="1" applyAlignment="1">
      <alignment horizontal="center" vertical="center"/>
      <protection/>
    </xf>
    <xf numFmtId="4" fontId="1" fillId="0" borderId="11" xfId="0" applyNumberFormat="1" applyFont="1" applyFill="1" applyBorder="1" applyAlignment="1">
      <alignment horizontal="center" vertical="center"/>
    </xf>
    <xf numFmtId="0" fontId="77" fillId="0" borderId="11" xfId="56" applyFont="1" applyFill="1" applyBorder="1" applyAlignment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76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83" fontId="6" fillId="0" borderId="11" xfId="62" applyNumberFormat="1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81" fontId="29" fillId="0" borderId="13" xfId="62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92" fontId="1" fillId="0" borderId="11" xfId="74" applyNumberFormat="1" applyFont="1" applyFill="1" applyBorder="1" applyAlignment="1">
      <alignment vertical="center"/>
    </xf>
    <xf numFmtId="181" fontId="1" fillId="0" borderId="11" xfId="74" applyNumberFormat="1" applyFont="1" applyFill="1" applyBorder="1" applyAlignment="1">
      <alignment horizontal="center" vertical="center"/>
    </xf>
    <xf numFmtId="20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2" fontId="1" fillId="0" borderId="11" xfId="74" applyNumberFormat="1" applyFont="1" applyFill="1" applyBorder="1" applyAlignment="1">
      <alignment horizontal="center" vertical="center"/>
    </xf>
    <xf numFmtId="182" fontId="1" fillId="0" borderId="11" xfId="74" applyNumberFormat="1" applyFont="1" applyFill="1" applyBorder="1" applyAlignment="1">
      <alignment vertical="center"/>
    </xf>
    <xf numFmtId="2" fontId="1" fillId="0" borderId="11" xfId="74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1" xfId="71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92" fontId="1" fillId="0" borderId="11" xfId="74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92" fontId="75" fillId="0" borderId="11" xfId="74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75" fillId="0" borderId="11" xfId="74" applyNumberFormat="1" applyFont="1" applyFill="1" applyBorder="1" applyAlignment="1">
      <alignment vertical="center"/>
    </xf>
    <xf numFmtId="202" fontId="3" fillId="0" borderId="11" xfId="71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78" fillId="0" borderId="11" xfId="56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 wrapText="1"/>
    </xf>
    <xf numFmtId="202" fontId="1" fillId="0" borderId="15" xfId="0" applyNumberFormat="1" applyFont="1" applyFill="1" applyBorder="1" applyAlignment="1">
      <alignment horizontal="center" vertical="center"/>
    </xf>
    <xf numFmtId="202" fontId="1" fillId="0" borderId="15" xfId="61" applyNumberFormat="1" applyFont="1" applyFill="1" applyBorder="1" applyAlignment="1">
      <alignment horizontal="center" vertical="center" wrapText="1"/>
      <protection/>
    </xf>
    <xf numFmtId="202" fontId="1" fillId="0" borderId="11" xfId="59" applyNumberFormat="1" applyFont="1" applyFill="1" applyBorder="1" applyAlignment="1">
      <alignment horizontal="center" vertical="center" wrapText="1"/>
      <protection/>
    </xf>
    <xf numFmtId="202" fontId="1" fillId="0" borderId="15" xfId="71" applyNumberFormat="1" applyFont="1" applyFill="1" applyBorder="1" applyAlignment="1">
      <alignment horizontal="center" vertical="center"/>
    </xf>
    <xf numFmtId="202" fontId="18" fillId="0" borderId="11" xfId="71" applyNumberFormat="1" applyFont="1" applyFill="1" applyBorder="1" applyAlignment="1">
      <alignment horizontal="center" vertical="center" wrapText="1"/>
    </xf>
    <xf numFmtId="202" fontId="18" fillId="0" borderId="15" xfId="71" applyNumberFormat="1" applyFont="1" applyFill="1" applyBorder="1" applyAlignment="1">
      <alignment horizontal="center" vertical="center" wrapText="1"/>
    </xf>
    <xf numFmtId="202" fontId="1" fillId="0" borderId="11" xfId="0" applyNumberFormat="1" applyFont="1" applyFill="1" applyBorder="1" applyAlignment="1">
      <alignment horizontal="center" vertical="center" wrapText="1"/>
    </xf>
    <xf numFmtId="202" fontId="3" fillId="0" borderId="11" xfId="0" applyNumberFormat="1" applyFont="1" applyFill="1" applyBorder="1" applyAlignment="1">
      <alignment horizontal="center" vertical="center" wrapText="1"/>
    </xf>
    <xf numFmtId="202" fontId="3" fillId="0" borderId="11" xfId="61" applyNumberFormat="1" applyFont="1" applyFill="1" applyBorder="1" applyAlignment="1">
      <alignment horizontal="center" vertical="center"/>
      <protection/>
    </xf>
    <xf numFmtId="199" fontId="1" fillId="0" borderId="0" xfId="0" applyNumberFormat="1" applyFont="1" applyFill="1" applyAlignment="1">
      <alignment horizontal="center" vertical="center"/>
    </xf>
    <xf numFmtId="199" fontId="1" fillId="0" borderId="0" xfId="71" applyNumberFormat="1" applyFont="1" applyFill="1" applyAlignment="1">
      <alignment horizontal="right"/>
    </xf>
    <xf numFmtId="199" fontId="4" fillId="0" borderId="0" xfId="0" applyNumberFormat="1" applyFont="1" applyFill="1" applyAlignment="1">
      <alignment horizontal="center" vertical="center"/>
    </xf>
    <xf numFmtId="199" fontId="6" fillId="0" borderId="0" xfId="0" applyNumberFormat="1" applyFont="1" applyFill="1" applyAlignment="1">
      <alignment horizontal="right" vertical="center" wrapText="1"/>
    </xf>
    <xf numFmtId="199" fontId="15" fillId="0" borderId="11" xfId="71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199" fontId="11" fillId="34" borderId="11" xfId="0" applyNumberFormat="1" applyFont="1" applyFill="1" applyBorder="1" applyAlignment="1">
      <alignment horizontal="center" vertical="center" wrapText="1"/>
    </xf>
    <xf numFmtId="199" fontId="11" fillId="35" borderId="11" xfId="0" applyNumberFormat="1" applyFont="1" applyFill="1" applyBorder="1" applyAlignment="1">
      <alignment horizontal="center" vertical="center" wrapText="1"/>
    </xf>
    <xf numFmtId="199" fontId="11" fillId="0" borderId="0" xfId="0" applyNumberFormat="1" applyFont="1" applyFill="1" applyAlignment="1">
      <alignment horizontal="center" vertical="center"/>
    </xf>
    <xf numFmtId="199" fontId="16" fillId="33" borderId="11" xfId="0" applyNumberFormat="1" applyFont="1" applyFill="1" applyBorder="1" applyAlignment="1">
      <alignment horizontal="center" vertical="center"/>
    </xf>
    <xf numFmtId="199" fontId="16" fillId="34" borderId="11" xfId="0" applyNumberFormat="1" applyFont="1" applyFill="1" applyBorder="1" applyAlignment="1">
      <alignment horizontal="center" vertical="center"/>
    </xf>
    <xf numFmtId="199" fontId="16" fillId="35" borderId="11" xfId="0" applyNumberFormat="1" applyFont="1" applyFill="1" applyBorder="1" applyAlignment="1">
      <alignment horizontal="center" vertical="center"/>
    </xf>
    <xf numFmtId="199" fontId="16" fillId="36" borderId="11" xfId="0" applyNumberFormat="1" applyFont="1" applyFill="1" applyBorder="1" applyAlignment="1">
      <alignment horizontal="center" vertical="center"/>
    </xf>
    <xf numFmtId="199" fontId="16" fillId="0" borderId="0" xfId="0" applyNumberFormat="1" applyFont="1" applyFill="1" applyAlignment="1">
      <alignment horizontal="center" vertical="center"/>
    </xf>
    <xf numFmtId="199" fontId="3" fillId="0" borderId="11" xfId="71" applyNumberFormat="1" applyFont="1" applyFill="1" applyBorder="1" applyAlignment="1">
      <alignment horizontal="right" vertical="center"/>
    </xf>
    <xf numFmtId="199" fontId="1" fillId="33" borderId="11" xfId="0" applyNumberFormat="1" applyFont="1" applyFill="1" applyBorder="1" applyAlignment="1">
      <alignment horizontal="center" vertical="center"/>
    </xf>
    <xf numFmtId="199" fontId="1" fillId="34" borderId="11" xfId="0" applyNumberFormat="1" applyFont="1" applyFill="1" applyBorder="1" applyAlignment="1">
      <alignment horizontal="center" vertical="center"/>
    </xf>
    <xf numFmtId="199" fontId="1" fillId="35" borderId="11" xfId="0" applyNumberFormat="1" applyFont="1" applyFill="1" applyBorder="1" applyAlignment="1">
      <alignment horizontal="center" vertical="center"/>
    </xf>
    <xf numFmtId="199" fontId="1" fillId="36" borderId="11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Alignment="1">
      <alignment horizontal="center" vertical="center"/>
    </xf>
    <xf numFmtId="199" fontId="3" fillId="33" borderId="11" xfId="0" applyNumberFormat="1" applyFont="1" applyFill="1" applyBorder="1" applyAlignment="1">
      <alignment horizontal="center" vertical="center"/>
    </xf>
    <xf numFmtId="199" fontId="3" fillId="34" borderId="11" xfId="0" applyNumberFormat="1" applyFont="1" applyFill="1" applyBorder="1" applyAlignment="1">
      <alignment horizontal="center" vertical="center"/>
    </xf>
    <xf numFmtId="199" fontId="3" fillId="35" borderId="11" xfId="0" applyNumberFormat="1" applyFont="1" applyFill="1" applyBorder="1" applyAlignment="1">
      <alignment horizontal="center" vertical="center"/>
    </xf>
    <xf numFmtId="199" fontId="3" fillId="36" borderId="11" xfId="0" applyNumberFormat="1" applyFont="1" applyFill="1" applyBorder="1" applyAlignment="1">
      <alignment horizontal="center" vertical="center"/>
    </xf>
    <xf numFmtId="199" fontId="1" fillId="0" borderId="0" xfId="71" applyNumberFormat="1" applyFont="1" applyFill="1" applyAlignment="1">
      <alignment horizontal="right" vertical="center"/>
    </xf>
    <xf numFmtId="207" fontId="3" fillId="0" borderId="11" xfId="71" applyNumberFormat="1" applyFont="1" applyFill="1" applyBorder="1" applyAlignment="1">
      <alignment horizontal="right" vertical="center" wrapText="1"/>
    </xf>
    <xf numFmtId="207" fontId="1" fillId="0" borderId="11" xfId="71" applyNumberFormat="1" applyFont="1" applyFill="1" applyBorder="1" applyAlignment="1">
      <alignment horizontal="right" vertical="center" wrapText="1"/>
    </xf>
    <xf numFmtId="207" fontId="1" fillId="33" borderId="11" xfId="71" applyNumberFormat="1" applyFont="1" applyFill="1" applyBorder="1" applyAlignment="1">
      <alignment horizontal="center" vertical="center" wrapText="1"/>
    </xf>
    <xf numFmtId="207" fontId="1" fillId="34" borderId="11" xfId="71" applyNumberFormat="1" applyFont="1" applyFill="1" applyBorder="1" applyAlignment="1">
      <alignment horizontal="center" vertical="center" wrapText="1"/>
    </xf>
    <xf numFmtId="207" fontId="1" fillId="35" borderId="11" xfId="71" applyNumberFormat="1" applyFont="1" applyFill="1" applyBorder="1" applyAlignment="1">
      <alignment horizontal="center" vertical="center" wrapText="1"/>
    </xf>
    <xf numFmtId="207" fontId="1" fillId="36" borderId="11" xfId="71" applyNumberFormat="1" applyFont="1" applyFill="1" applyBorder="1" applyAlignment="1">
      <alignment horizontal="center" vertical="center" wrapText="1"/>
    </xf>
    <xf numFmtId="207" fontId="1" fillId="33" borderId="11" xfId="71" applyNumberFormat="1" applyFont="1" applyFill="1" applyBorder="1" applyAlignment="1">
      <alignment horizontal="center" vertical="center"/>
    </xf>
    <xf numFmtId="207" fontId="1" fillId="33" borderId="11" xfId="71" applyNumberFormat="1" applyFont="1" applyFill="1" applyBorder="1" applyAlignment="1">
      <alignment horizontal="right" vertical="center" wrapText="1"/>
    </xf>
    <xf numFmtId="207" fontId="1" fillId="34" borderId="11" xfId="71" applyNumberFormat="1" applyFont="1" applyFill="1" applyBorder="1" applyAlignment="1">
      <alignment horizontal="right" vertical="center" wrapText="1"/>
    </xf>
    <xf numFmtId="207" fontId="1" fillId="35" borderId="11" xfId="71" applyNumberFormat="1" applyFont="1" applyFill="1" applyBorder="1" applyAlignment="1">
      <alignment horizontal="right" vertical="center" wrapText="1"/>
    </xf>
    <xf numFmtId="207" fontId="1" fillId="36" borderId="11" xfId="71" applyNumberFormat="1" applyFont="1" applyFill="1" applyBorder="1" applyAlignment="1">
      <alignment horizontal="right" vertical="center" wrapText="1"/>
    </xf>
    <xf numFmtId="207" fontId="1" fillId="36" borderId="11" xfId="71" applyNumberFormat="1" applyFont="1" applyFill="1" applyBorder="1" applyAlignment="1">
      <alignment horizontal="center" vertical="center"/>
    </xf>
    <xf numFmtId="207" fontId="8" fillId="0" borderId="11" xfId="71" applyNumberFormat="1" applyFont="1" applyFill="1" applyBorder="1" applyAlignment="1">
      <alignment horizontal="right" vertical="center" wrapText="1"/>
    </xf>
    <xf numFmtId="213" fontId="1" fillId="0" borderId="11" xfId="71" applyNumberFormat="1" applyFont="1" applyFill="1" applyBorder="1" applyAlignment="1">
      <alignment horizontal="center"/>
    </xf>
    <xf numFmtId="213" fontId="1" fillId="0" borderId="11" xfId="62" applyNumberFormat="1" applyFont="1" applyFill="1" applyBorder="1">
      <alignment/>
      <protection/>
    </xf>
    <xf numFmtId="3" fontId="16" fillId="0" borderId="11" xfId="71" applyNumberFormat="1" applyFont="1" applyFill="1" applyBorder="1" applyAlignment="1">
      <alignment horizontal="center" vertical="center" wrapText="1"/>
    </xf>
    <xf numFmtId="183" fontId="1" fillId="0" borderId="0" xfId="71" applyNumberFormat="1" applyFont="1" applyFill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11" xfId="71" applyNumberFormat="1" applyFont="1" applyFill="1" applyBorder="1" applyAlignment="1">
      <alignment horizontal="center" vertical="center" wrapText="1"/>
    </xf>
    <xf numFmtId="183" fontId="1" fillId="0" borderId="0" xfId="71" applyNumberFormat="1" applyFont="1" applyFill="1" applyBorder="1" applyAlignment="1">
      <alignment horizontal="center" vertical="center" wrapText="1"/>
    </xf>
    <xf numFmtId="183" fontId="1" fillId="0" borderId="0" xfId="71" applyNumberFormat="1" applyFont="1" applyFill="1" applyBorder="1" applyAlignment="1">
      <alignment horizontal="center" vertical="center"/>
    </xf>
    <xf numFmtId="202" fontId="1" fillId="0" borderId="11" xfId="71" applyNumberFormat="1" applyFont="1" applyFill="1" applyBorder="1" applyAlignment="1">
      <alignment horizontal="right" vertical="center"/>
    </xf>
    <xf numFmtId="202" fontId="1" fillId="33" borderId="11" xfId="71" applyNumberFormat="1" applyFont="1" applyFill="1" applyBorder="1" applyAlignment="1">
      <alignment horizontal="right" vertical="center"/>
    </xf>
    <xf numFmtId="202" fontId="1" fillId="34" borderId="11" xfId="71" applyNumberFormat="1" applyFont="1" applyFill="1" applyBorder="1" applyAlignment="1">
      <alignment horizontal="right" vertical="center"/>
    </xf>
    <xf numFmtId="202" fontId="1" fillId="35" borderId="11" xfId="71" applyNumberFormat="1" applyFont="1" applyFill="1" applyBorder="1" applyAlignment="1">
      <alignment horizontal="right" vertical="center"/>
    </xf>
    <xf numFmtId="202" fontId="1" fillId="36" borderId="11" xfId="71" applyNumberFormat="1" applyFont="1" applyFill="1" applyBorder="1" applyAlignment="1">
      <alignment horizontal="right" vertical="center"/>
    </xf>
    <xf numFmtId="202" fontId="8" fillId="0" borderId="11" xfId="71" applyNumberFormat="1" applyFont="1" applyFill="1" applyBorder="1" applyAlignment="1">
      <alignment horizontal="right" vertical="center"/>
    </xf>
    <xf numFmtId="202" fontId="3" fillId="33" borderId="11" xfId="0" applyNumberFormat="1" applyFont="1" applyFill="1" applyBorder="1" applyAlignment="1">
      <alignment horizontal="center" vertical="center"/>
    </xf>
    <xf numFmtId="202" fontId="3" fillId="0" borderId="11" xfId="71" applyNumberFormat="1" applyFont="1" applyFill="1" applyBorder="1" applyAlignment="1">
      <alignment horizontal="right" vertical="center"/>
    </xf>
    <xf numFmtId="202" fontId="1" fillId="33" borderId="11" xfId="71" applyNumberFormat="1" applyFont="1" applyFill="1" applyBorder="1" applyAlignment="1">
      <alignment horizontal="center" vertical="center"/>
    </xf>
    <xf numFmtId="202" fontId="1" fillId="34" borderId="11" xfId="71" applyNumberFormat="1" applyFont="1" applyFill="1" applyBorder="1" applyAlignment="1">
      <alignment horizontal="center" vertical="center"/>
    </xf>
    <xf numFmtId="202" fontId="1" fillId="35" borderId="11" xfId="71" applyNumberFormat="1" applyFont="1" applyFill="1" applyBorder="1" applyAlignment="1">
      <alignment horizontal="center" vertical="center"/>
    </xf>
    <xf numFmtId="202" fontId="1" fillId="36" borderId="11" xfId="71" applyNumberFormat="1" applyFont="1" applyFill="1" applyBorder="1" applyAlignment="1">
      <alignment horizontal="center" vertical="center"/>
    </xf>
    <xf numFmtId="4" fontId="1" fillId="0" borderId="11" xfId="71" applyNumberFormat="1" applyFont="1" applyFill="1" applyBorder="1" applyAlignment="1">
      <alignment horizontal="right" vertical="center"/>
    </xf>
    <xf numFmtId="4" fontId="1" fillId="33" borderId="11" xfId="71" applyNumberFormat="1" applyFont="1" applyFill="1" applyBorder="1" applyAlignment="1">
      <alignment horizontal="center" vertical="center"/>
    </xf>
    <xf numFmtId="4" fontId="1" fillId="34" borderId="11" xfId="71" applyNumberFormat="1" applyFont="1" applyFill="1" applyBorder="1" applyAlignment="1">
      <alignment horizontal="center" vertical="center"/>
    </xf>
    <xf numFmtId="4" fontId="1" fillId="35" borderId="11" xfId="71" applyNumberFormat="1" applyFont="1" applyFill="1" applyBorder="1" applyAlignment="1">
      <alignment horizontal="center" vertical="center"/>
    </xf>
    <xf numFmtId="4" fontId="1" fillId="36" borderId="11" xfId="71" applyNumberFormat="1" applyFont="1" applyFill="1" applyBorder="1" applyAlignment="1">
      <alignment horizontal="center" vertical="center"/>
    </xf>
    <xf numFmtId="4" fontId="1" fillId="36" borderId="11" xfId="71" applyNumberFormat="1" applyFont="1" applyFill="1" applyBorder="1" applyAlignment="1">
      <alignment horizontal="center" vertical="center" wrapText="1"/>
    </xf>
    <xf numFmtId="4" fontId="1" fillId="0" borderId="11" xfId="71" applyNumberFormat="1" applyFont="1" applyFill="1" applyBorder="1" applyAlignment="1">
      <alignment horizontal="right" vertical="center" wrapText="1"/>
    </xf>
    <xf numFmtId="202" fontId="1" fillId="0" borderId="11" xfId="71" applyNumberFormat="1" applyFont="1" applyFill="1" applyBorder="1" applyAlignment="1">
      <alignment horizontal="right" vertical="center" wrapText="1"/>
    </xf>
    <xf numFmtId="202" fontId="1" fillId="33" borderId="11" xfId="71" applyNumberFormat="1" applyFont="1" applyFill="1" applyBorder="1" applyAlignment="1">
      <alignment horizontal="center" vertical="center" wrapText="1"/>
    </xf>
    <xf numFmtId="202" fontId="1" fillId="34" borderId="11" xfId="71" applyNumberFormat="1" applyFont="1" applyFill="1" applyBorder="1" applyAlignment="1">
      <alignment horizontal="center" vertical="center" wrapText="1"/>
    </xf>
    <xf numFmtId="202" fontId="1" fillId="35" borderId="11" xfId="71" applyNumberFormat="1" applyFont="1" applyFill="1" applyBorder="1" applyAlignment="1">
      <alignment horizontal="center" vertical="center" wrapText="1"/>
    </xf>
    <xf numFmtId="202" fontId="1" fillId="36" borderId="11" xfId="7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4" fillId="0" borderId="11" xfId="0" applyFont="1" applyBorder="1" applyAlignment="1">
      <alignment horizontal="justify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/>
    </xf>
    <xf numFmtId="0" fontId="34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center" wrapText="1"/>
      <protection/>
    </xf>
    <xf numFmtId="202" fontId="1" fillId="0" borderId="0" xfId="0" applyNumberFormat="1" applyFont="1" applyFill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202" fontId="1" fillId="0" borderId="11" xfId="7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202" fontId="3" fillId="33" borderId="11" xfId="71" applyNumberFormat="1" applyFont="1" applyFill="1" applyBorder="1" applyAlignment="1">
      <alignment horizontal="right" vertical="center"/>
    </xf>
    <xf numFmtId="4" fontId="1" fillId="33" borderId="11" xfId="71" applyNumberFormat="1" applyFont="1" applyFill="1" applyBorder="1" applyAlignment="1">
      <alignment horizontal="right" vertical="center"/>
    </xf>
    <xf numFmtId="4" fontId="1" fillId="33" borderId="11" xfId="71" applyNumberFormat="1" applyFont="1" applyFill="1" applyBorder="1" applyAlignment="1">
      <alignment horizontal="right" vertical="center" wrapText="1"/>
    </xf>
    <xf numFmtId="202" fontId="1" fillId="33" borderId="11" xfId="71" applyNumberFormat="1" applyFont="1" applyFill="1" applyBorder="1" applyAlignment="1">
      <alignment horizontal="right" vertical="center" wrapText="1"/>
    </xf>
    <xf numFmtId="207" fontId="3" fillId="33" borderId="11" xfId="71" applyNumberFormat="1" applyFont="1" applyFill="1" applyBorder="1" applyAlignment="1">
      <alignment horizontal="right" vertical="center" wrapText="1"/>
    </xf>
    <xf numFmtId="202" fontId="3" fillId="34" borderId="11" xfId="71" applyNumberFormat="1" applyFont="1" applyFill="1" applyBorder="1" applyAlignment="1">
      <alignment horizontal="right" vertical="center"/>
    </xf>
    <xf numFmtId="4" fontId="1" fillId="34" borderId="11" xfId="71" applyNumberFormat="1" applyFont="1" applyFill="1" applyBorder="1" applyAlignment="1">
      <alignment horizontal="right" vertical="center"/>
    </xf>
    <xf numFmtId="4" fontId="1" fillId="34" borderId="11" xfId="71" applyNumberFormat="1" applyFont="1" applyFill="1" applyBorder="1" applyAlignment="1">
      <alignment horizontal="right" vertical="center" wrapText="1"/>
    </xf>
    <xf numFmtId="202" fontId="1" fillId="34" borderId="11" xfId="71" applyNumberFormat="1" applyFont="1" applyFill="1" applyBorder="1" applyAlignment="1">
      <alignment horizontal="right" vertical="center" wrapText="1"/>
    </xf>
    <xf numFmtId="207" fontId="3" fillId="34" borderId="11" xfId="71" applyNumberFormat="1" applyFont="1" applyFill="1" applyBorder="1" applyAlignment="1">
      <alignment horizontal="right" vertical="center" wrapText="1"/>
    </xf>
    <xf numFmtId="202" fontId="3" fillId="35" borderId="11" xfId="71" applyNumberFormat="1" applyFont="1" applyFill="1" applyBorder="1" applyAlignment="1">
      <alignment horizontal="right" vertical="center"/>
    </xf>
    <xf numFmtId="4" fontId="1" fillId="35" borderId="11" xfId="71" applyNumberFormat="1" applyFont="1" applyFill="1" applyBorder="1" applyAlignment="1">
      <alignment horizontal="right" vertical="center"/>
    </xf>
    <xf numFmtId="4" fontId="1" fillId="35" borderId="11" xfId="71" applyNumberFormat="1" applyFont="1" applyFill="1" applyBorder="1" applyAlignment="1">
      <alignment horizontal="right" vertical="center" wrapText="1"/>
    </xf>
    <xf numFmtId="202" fontId="1" fillId="35" borderId="11" xfId="71" applyNumberFormat="1" applyFont="1" applyFill="1" applyBorder="1" applyAlignment="1">
      <alignment horizontal="right" vertical="center" wrapText="1"/>
    </xf>
    <xf numFmtId="207" fontId="3" fillId="35" borderId="11" xfId="71" applyNumberFormat="1" applyFont="1" applyFill="1" applyBorder="1" applyAlignment="1">
      <alignment horizontal="right" vertical="center" wrapText="1"/>
    </xf>
    <xf numFmtId="207" fontId="3" fillId="36" borderId="11" xfId="71" applyNumberFormat="1" applyFont="1" applyFill="1" applyBorder="1" applyAlignment="1">
      <alignment horizontal="right" vertical="center" wrapText="1"/>
    </xf>
    <xf numFmtId="202" fontId="3" fillId="36" borderId="11" xfId="71" applyNumberFormat="1" applyFont="1" applyFill="1" applyBorder="1" applyAlignment="1">
      <alignment horizontal="right" vertical="center"/>
    </xf>
    <xf numFmtId="4" fontId="1" fillId="36" borderId="11" xfId="71" applyNumberFormat="1" applyFont="1" applyFill="1" applyBorder="1" applyAlignment="1">
      <alignment horizontal="right" vertical="center"/>
    </xf>
    <xf numFmtId="4" fontId="1" fillId="36" borderId="11" xfId="71" applyNumberFormat="1" applyFont="1" applyFill="1" applyBorder="1" applyAlignment="1">
      <alignment horizontal="right" vertical="center" wrapText="1"/>
    </xf>
    <xf numFmtId="202" fontId="1" fillId="36" borderId="11" xfId="71" applyNumberFormat="1" applyFont="1" applyFill="1" applyBorder="1" applyAlignment="1">
      <alignment horizontal="right" vertical="center" wrapText="1"/>
    </xf>
    <xf numFmtId="4" fontId="3" fillId="0" borderId="11" xfId="71" applyNumberFormat="1" applyFont="1" applyFill="1" applyBorder="1" applyAlignment="1">
      <alignment horizontal="right" vertical="center"/>
    </xf>
    <xf numFmtId="4" fontId="8" fillId="0" borderId="11" xfId="71" applyNumberFormat="1" applyFont="1" applyFill="1" applyBorder="1" applyAlignment="1">
      <alignment horizontal="right" vertical="center"/>
    </xf>
    <xf numFmtId="183" fontId="3" fillId="0" borderId="11" xfId="71" applyNumberFormat="1" applyFont="1" applyFill="1" applyBorder="1" applyAlignment="1">
      <alignment horizontal="right" vertical="center" wrapText="1"/>
    </xf>
    <xf numFmtId="183" fontId="1" fillId="0" borderId="11" xfId="71" applyNumberFormat="1" applyFont="1" applyFill="1" applyBorder="1" applyAlignment="1">
      <alignment horizontal="right" vertical="center" wrapText="1"/>
    </xf>
    <xf numFmtId="183" fontId="8" fillId="0" borderId="11" xfId="71" applyNumberFormat="1" applyFont="1" applyFill="1" applyBorder="1" applyAlignment="1">
      <alignment horizontal="right" vertical="center" wrapText="1"/>
    </xf>
    <xf numFmtId="202" fontId="3" fillId="33" borderId="11" xfId="71" applyNumberFormat="1" applyFont="1" applyFill="1" applyBorder="1" applyAlignment="1">
      <alignment horizontal="center" vertical="center"/>
    </xf>
    <xf numFmtId="202" fontId="3" fillId="34" borderId="11" xfId="71" applyNumberFormat="1" applyFont="1" applyFill="1" applyBorder="1" applyAlignment="1">
      <alignment horizontal="center" vertical="center"/>
    </xf>
    <xf numFmtId="202" fontId="3" fillId="35" borderId="11" xfId="71" applyNumberFormat="1" applyFont="1" applyFill="1" applyBorder="1" applyAlignment="1">
      <alignment horizontal="center" vertical="center"/>
    </xf>
    <xf numFmtId="202" fontId="3" fillId="36" borderId="11" xfId="71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18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top" wrapText="1"/>
    </xf>
    <xf numFmtId="3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183" fontId="36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180" fontId="1" fillId="0" borderId="11" xfId="71" applyNumberFormat="1" applyFont="1" applyFill="1" applyBorder="1" applyAlignment="1">
      <alignment horizontal="center" wrapText="1"/>
    </xf>
    <xf numFmtId="181" fontId="1" fillId="0" borderId="11" xfId="0" applyNumberFormat="1" applyFont="1" applyFill="1" applyBorder="1" applyAlignment="1">
      <alignment horizontal="center"/>
    </xf>
    <xf numFmtId="181" fontId="37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83" fontId="1" fillId="0" borderId="11" xfId="71" applyNumberFormat="1" applyFont="1" applyFill="1" applyBorder="1" applyAlignment="1">
      <alignment horizontal="center"/>
    </xf>
    <xf numFmtId="181" fontId="1" fillId="0" borderId="11" xfId="62" applyNumberFormat="1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left"/>
    </xf>
    <xf numFmtId="183" fontId="3" fillId="0" borderId="11" xfId="62" applyNumberFormat="1" applyFont="1" applyFill="1" applyBorder="1" applyAlignment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3" fontId="15" fillId="0" borderId="11" xfId="71" applyNumberFormat="1" applyFont="1" applyFill="1" applyBorder="1" applyAlignment="1">
      <alignment horizontal="right" vertical="center" wrapText="1"/>
    </xf>
    <xf numFmtId="0" fontId="12" fillId="0" borderId="11" xfId="62" applyNumberFormat="1" applyFont="1" applyFill="1" applyBorder="1" applyAlignment="1">
      <alignment horizontal="center" wrapText="1"/>
      <protection/>
    </xf>
    <xf numFmtId="0" fontId="1" fillId="0" borderId="11" xfId="62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183" fontId="2" fillId="0" borderId="0" xfId="0" applyNumberFormat="1" applyFont="1" applyBorder="1" applyAlignment="1">
      <alignment horizontal="center" vertical="center"/>
    </xf>
    <xf numFmtId="183" fontId="3" fillId="0" borderId="0" xfId="71" applyNumberFormat="1" applyFont="1" applyBorder="1" applyAlignment="1">
      <alignment horizontal="center" vertical="center"/>
    </xf>
    <xf numFmtId="183" fontId="2" fillId="0" borderId="0" xfId="71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83" fontId="1" fillId="0" borderId="0" xfId="0" applyNumberFormat="1" applyFont="1" applyAlignment="1">
      <alignment horizontal="center" vertical="center" wrapText="1"/>
    </xf>
    <xf numFmtId="183" fontId="15" fillId="0" borderId="11" xfId="0" applyNumberFormat="1" applyFont="1" applyFill="1" applyBorder="1" applyAlignment="1">
      <alignment horizontal="center" vertical="center"/>
    </xf>
    <xf numFmtId="183" fontId="15" fillId="0" borderId="11" xfId="7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94" fontId="26" fillId="0" borderId="11" xfId="71" applyNumberFormat="1" applyFont="1" applyFill="1" applyBorder="1" applyAlignment="1">
      <alignment/>
    </xf>
    <xf numFmtId="43" fontId="1" fillId="0" borderId="11" xfId="71" applyNumberFormat="1" applyFont="1" applyFill="1" applyBorder="1" applyAlignment="1">
      <alignment/>
    </xf>
    <xf numFmtId="43" fontId="1" fillId="0" borderId="11" xfId="71" applyNumberFormat="1" applyFont="1" applyFill="1" applyBorder="1" applyAlignment="1">
      <alignment horizontal="center"/>
    </xf>
    <xf numFmtId="43" fontId="1" fillId="0" borderId="11" xfId="71" applyNumberFormat="1" applyFont="1" applyFill="1" applyBorder="1" applyAlignment="1">
      <alignment horizontal="right"/>
    </xf>
    <xf numFmtId="43" fontId="1" fillId="0" borderId="11" xfId="71" applyNumberFormat="1" applyFont="1" applyFill="1" applyBorder="1" applyAlignment="1">
      <alignment horizontal="right"/>
    </xf>
    <xf numFmtId="43" fontId="1" fillId="0" borderId="11" xfId="62" applyNumberFormat="1" applyFont="1" applyFill="1" applyBorder="1">
      <alignment/>
      <protection/>
    </xf>
    <xf numFmtId="4" fontId="3" fillId="33" borderId="11" xfId="71" applyNumberFormat="1" applyFont="1" applyFill="1" applyBorder="1" applyAlignment="1">
      <alignment horizontal="right" vertical="center"/>
    </xf>
    <xf numFmtId="207" fontId="8" fillId="33" borderId="11" xfId="71" applyNumberFormat="1" applyFont="1" applyFill="1" applyBorder="1" applyAlignment="1">
      <alignment horizontal="right" vertical="center" wrapText="1"/>
    </xf>
    <xf numFmtId="4" fontId="3" fillId="34" borderId="11" xfId="71" applyNumberFormat="1" applyFont="1" applyFill="1" applyBorder="1" applyAlignment="1">
      <alignment horizontal="right" vertical="center"/>
    </xf>
    <xf numFmtId="202" fontId="3" fillId="34" borderId="11" xfId="0" applyNumberFormat="1" applyFont="1" applyFill="1" applyBorder="1" applyAlignment="1">
      <alignment horizontal="center" vertical="center"/>
    </xf>
    <xf numFmtId="207" fontId="8" fillId="34" borderId="11" xfId="71" applyNumberFormat="1" applyFont="1" applyFill="1" applyBorder="1" applyAlignment="1">
      <alignment horizontal="right" vertical="center" wrapText="1"/>
    </xf>
    <xf numFmtId="207" fontId="8" fillId="35" borderId="11" xfId="71" applyNumberFormat="1" applyFont="1" applyFill="1" applyBorder="1" applyAlignment="1">
      <alignment horizontal="right" vertical="center" wrapText="1"/>
    </xf>
    <xf numFmtId="4" fontId="3" fillId="35" borderId="11" xfId="71" applyNumberFormat="1" applyFont="1" applyFill="1" applyBorder="1" applyAlignment="1">
      <alignment horizontal="right" vertical="center"/>
    </xf>
    <xf numFmtId="202" fontId="3" fillId="35" borderId="11" xfId="0" applyNumberFormat="1" applyFont="1" applyFill="1" applyBorder="1" applyAlignment="1">
      <alignment horizontal="center" vertical="center"/>
    </xf>
    <xf numFmtId="4" fontId="3" fillId="36" borderId="11" xfId="71" applyNumberFormat="1" applyFont="1" applyFill="1" applyBorder="1" applyAlignment="1">
      <alignment horizontal="right" vertical="center"/>
    </xf>
    <xf numFmtId="202" fontId="3" fillId="36" borderId="11" xfId="0" applyNumberFormat="1" applyFont="1" applyFill="1" applyBorder="1" applyAlignment="1">
      <alignment horizontal="center" vertical="center"/>
    </xf>
    <xf numFmtId="207" fontId="8" fillId="36" borderId="11" xfId="71" applyNumberFormat="1" applyFont="1" applyFill="1" applyBorder="1" applyAlignment="1">
      <alignment horizontal="right" vertical="center" wrapText="1"/>
    </xf>
    <xf numFmtId="199" fontId="11" fillId="37" borderId="11" xfId="0" applyNumberFormat="1" applyFont="1" applyFill="1" applyBorder="1" applyAlignment="1">
      <alignment horizontal="center" vertical="center" wrapText="1"/>
    </xf>
    <xf numFmtId="182" fontId="16" fillId="37" borderId="11" xfId="71" applyNumberFormat="1" applyFont="1" applyFill="1" applyBorder="1" applyAlignment="1">
      <alignment horizontal="center" vertical="center" wrapText="1"/>
    </xf>
    <xf numFmtId="207" fontId="3" fillId="37" borderId="11" xfId="71" applyNumberFormat="1" applyFont="1" applyFill="1" applyBorder="1" applyAlignment="1">
      <alignment horizontal="right" vertical="center" wrapText="1"/>
    </xf>
    <xf numFmtId="207" fontId="1" fillId="37" borderId="11" xfId="71" applyNumberFormat="1" applyFont="1" applyFill="1" applyBorder="1" applyAlignment="1">
      <alignment horizontal="right" vertical="center" wrapText="1"/>
    </xf>
    <xf numFmtId="207" fontId="1" fillId="37" borderId="11" xfId="71" applyNumberFormat="1" applyFont="1" applyFill="1" applyBorder="1" applyAlignment="1">
      <alignment horizontal="center" vertical="center" wrapText="1"/>
    </xf>
    <xf numFmtId="207" fontId="8" fillId="37" borderId="11" xfId="71" applyNumberFormat="1" applyFont="1" applyFill="1" applyBorder="1" applyAlignment="1">
      <alignment horizontal="right" vertical="center" wrapText="1"/>
    </xf>
    <xf numFmtId="199" fontId="16" fillId="37" borderId="11" xfId="0" applyNumberFormat="1" applyFont="1" applyFill="1" applyBorder="1" applyAlignment="1">
      <alignment horizontal="center" vertical="center"/>
    </xf>
    <xf numFmtId="4" fontId="3" fillId="37" borderId="11" xfId="71" applyNumberFormat="1" applyFont="1" applyFill="1" applyBorder="1" applyAlignment="1">
      <alignment horizontal="right" vertical="center"/>
    </xf>
    <xf numFmtId="4" fontId="1" fillId="37" borderId="11" xfId="71" applyNumberFormat="1" applyFont="1" applyFill="1" applyBorder="1" applyAlignment="1">
      <alignment horizontal="right" vertical="center"/>
    </xf>
    <xf numFmtId="199" fontId="3" fillId="37" borderId="11" xfId="71" applyNumberFormat="1" applyFont="1" applyFill="1" applyBorder="1" applyAlignment="1">
      <alignment horizontal="right" vertical="center"/>
    </xf>
    <xf numFmtId="202" fontId="1" fillId="37" borderId="11" xfId="71" applyNumberFormat="1" applyFont="1" applyFill="1" applyBorder="1" applyAlignment="1">
      <alignment horizontal="right" vertical="center"/>
    </xf>
    <xf numFmtId="199" fontId="1" fillId="37" borderId="11" xfId="0" applyNumberFormat="1" applyFont="1" applyFill="1" applyBorder="1" applyAlignment="1">
      <alignment horizontal="center" vertical="center"/>
    </xf>
    <xf numFmtId="199" fontId="1" fillId="37" borderId="11" xfId="71" applyNumberFormat="1" applyFont="1" applyFill="1" applyBorder="1" applyAlignment="1">
      <alignment horizontal="center" vertical="center"/>
    </xf>
    <xf numFmtId="199" fontId="1" fillId="37" borderId="11" xfId="71" applyNumberFormat="1" applyFont="1" applyFill="1" applyBorder="1" applyAlignment="1">
      <alignment horizontal="right" vertical="center"/>
    </xf>
    <xf numFmtId="199" fontId="3" fillId="37" borderId="11" xfId="71" applyNumberFormat="1" applyFont="1" applyFill="1" applyBorder="1" applyAlignment="1">
      <alignment horizontal="center" vertical="center"/>
    </xf>
    <xf numFmtId="202" fontId="3" fillId="37" borderId="11" xfId="71" applyNumberFormat="1" applyFont="1" applyFill="1" applyBorder="1" applyAlignment="1">
      <alignment horizontal="right" vertical="center"/>
    </xf>
    <xf numFmtId="202" fontId="1" fillId="37" borderId="11" xfId="71" applyNumberFormat="1" applyFont="1" applyFill="1" applyBorder="1" applyAlignment="1">
      <alignment horizontal="center" vertical="center"/>
    </xf>
    <xf numFmtId="4" fontId="1" fillId="37" borderId="11" xfId="71" applyNumberFormat="1" applyFont="1" applyFill="1" applyBorder="1" applyAlignment="1">
      <alignment horizontal="center" vertical="center"/>
    </xf>
    <xf numFmtId="4" fontId="1" fillId="37" borderId="11" xfId="71" applyNumberFormat="1" applyFont="1" applyFill="1" applyBorder="1" applyAlignment="1">
      <alignment horizontal="right" vertical="center" wrapText="1"/>
    </xf>
    <xf numFmtId="202" fontId="1" fillId="37" borderId="11" xfId="71" applyNumberFormat="1" applyFont="1" applyFill="1" applyBorder="1" applyAlignment="1">
      <alignment horizontal="center" vertical="center" wrapText="1"/>
    </xf>
    <xf numFmtId="202" fontId="1" fillId="37" borderId="11" xfId="71" applyNumberFormat="1" applyFont="1" applyFill="1" applyBorder="1" applyAlignment="1">
      <alignment horizontal="right" vertical="center" wrapText="1"/>
    </xf>
    <xf numFmtId="199" fontId="3" fillId="37" borderId="11" xfId="0" applyNumberFormat="1" applyFont="1" applyFill="1" applyBorder="1" applyAlignment="1">
      <alignment horizontal="center" vertical="center"/>
    </xf>
    <xf numFmtId="202" fontId="3" fillId="37" borderId="11" xfId="0" applyNumberFormat="1" applyFont="1" applyFill="1" applyBorder="1" applyAlignment="1">
      <alignment horizontal="center" vertical="center"/>
    </xf>
    <xf numFmtId="201" fontId="75" fillId="0" borderId="11" xfId="73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79" fontId="1" fillId="0" borderId="0" xfId="7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13" fontId="1" fillId="0" borderId="13" xfId="0" applyNumberFormat="1" applyFont="1" applyFill="1" applyBorder="1" applyAlignment="1">
      <alignment horizontal="center" vertical="center" wrapText="1"/>
    </xf>
    <xf numFmtId="213" fontId="1" fillId="0" borderId="15" xfId="0" applyNumberFormat="1" applyFont="1" applyFill="1" applyBorder="1" applyAlignment="1">
      <alignment horizontal="center" vertical="center" wrapText="1"/>
    </xf>
    <xf numFmtId="180" fontId="19" fillId="0" borderId="13" xfId="71" applyNumberFormat="1" applyFont="1" applyFill="1" applyBorder="1" applyAlignment="1">
      <alignment horizontal="center" vertical="center"/>
    </xf>
    <xf numFmtId="180" fontId="19" fillId="0" borderId="15" xfId="71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213" fontId="3" fillId="0" borderId="13" xfId="0" applyNumberFormat="1" applyFont="1" applyFill="1" applyBorder="1" applyAlignment="1">
      <alignment horizontal="center" vertical="center" wrapText="1"/>
    </xf>
    <xf numFmtId="213" fontId="3" fillId="0" borderId="15" xfId="0" applyNumberFormat="1" applyFont="1" applyFill="1" applyBorder="1" applyAlignment="1">
      <alignment horizontal="center" vertical="center" wrapText="1"/>
    </xf>
    <xf numFmtId="179" fontId="1" fillId="0" borderId="0" xfId="71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1" fillId="0" borderId="0" xfId="71" applyNumberFormat="1" applyFont="1" applyFill="1" applyAlignment="1">
      <alignment horizontal="right"/>
    </xf>
    <xf numFmtId="0" fontId="6" fillId="0" borderId="11" xfId="62" applyFont="1" applyFill="1" applyBorder="1" applyAlignment="1">
      <alignment horizontal="center" vertical="center" wrapText="1"/>
      <protection/>
    </xf>
    <xf numFmtId="0" fontId="3" fillId="0" borderId="11" xfId="62" applyNumberFormat="1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wrapText="1"/>
      <protection/>
    </xf>
    <xf numFmtId="0" fontId="28" fillId="0" borderId="17" xfId="62" applyFont="1" applyFill="1" applyBorder="1" applyAlignment="1">
      <alignment horizontal="center" wrapText="1"/>
      <protection/>
    </xf>
    <xf numFmtId="0" fontId="28" fillId="0" borderId="15" xfId="62" applyFont="1" applyFill="1" applyBorder="1" applyAlignment="1">
      <alignment horizontal="center" wrapText="1"/>
      <protection/>
    </xf>
    <xf numFmtId="0" fontId="3" fillId="0" borderId="13" xfId="62" applyNumberFormat="1" applyFont="1" applyFill="1" applyBorder="1" applyAlignment="1">
      <alignment horizontal="center" vertical="center" wrapText="1"/>
      <protection/>
    </xf>
    <xf numFmtId="0" fontId="3" fillId="0" borderId="15" xfId="62" applyNumberFormat="1" applyFont="1" applyFill="1" applyBorder="1" applyAlignment="1">
      <alignment horizontal="center" vertical="center" wrapText="1"/>
      <protection/>
    </xf>
    <xf numFmtId="0" fontId="28" fillId="0" borderId="11" xfId="62" applyFont="1" applyFill="1" applyBorder="1" applyAlignment="1">
      <alignment horizontal="center" wrapText="1"/>
      <protection/>
    </xf>
    <xf numFmtId="0" fontId="0" fillId="0" borderId="11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62" applyFont="1" applyFill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11" xfId="62" applyFont="1" applyFill="1" applyBorder="1" applyAlignment="1">
      <alignment horizontal="center" vertical="center" wrapText="1"/>
      <protection/>
    </xf>
    <xf numFmtId="180" fontId="15" fillId="0" borderId="11" xfId="75" applyNumberFormat="1" applyFont="1" applyFill="1" applyBorder="1" applyAlignment="1">
      <alignment horizontal="center" vertical="center" wrapText="1"/>
    </xf>
    <xf numFmtId="180" fontId="1" fillId="0" borderId="11" xfId="75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1" fontId="37" fillId="0" borderId="13" xfId="0" applyNumberFormat="1" applyFont="1" applyFill="1" applyBorder="1" applyAlignment="1">
      <alignment horizontal="center"/>
    </xf>
    <xf numFmtId="181" fontId="37" fillId="0" borderId="15" xfId="0" applyNumberFormat="1" applyFont="1" applyFill="1" applyBorder="1" applyAlignment="1">
      <alignment horizontal="center"/>
    </xf>
    <xf numFmtId="180" fontId="1" fillId="0" borderId="11" xfId="71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83" fontId="36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Обычный 6" xfId="57"/>
    <cellStyle name="Обычный 9" xfId="58"/>
    <cellStyle name="Обычный_35-КЗ(прил.1-48)" xfId="59"/>
    <cellStyle name="Обычный_Брг_03_3" xfId="60"/>
    <cellStyle name="Обычный_Лист1" xfId="61"/>
    <cellStyle name="Обычный_Поправки май 2008г." xfId="62"/>
    <cellStyle name="Обычный_Прил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4" xfId="73"/>
    <cellStyle name="Финансовый 4 2" xfId="74"/>
    <cellStyle name="Финансовый_Поправки май 2008г.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0"/>
  <sheetViews>
    <sheetView zoomScale="85" zoomScaleNormal="85" zoomScalePageLayoutView="0" workbookViewId="0" topLeftCell="A1">
      <selection activeCell="F12" sqref="F12"/>
    </sheetView>
  </sheetViews>
  <sheetFormatPr defaultColWidth="9.140625" defaultRowHeight="12.75"/>
  <cols>
    <col min="1" max="1" width="71.140625" style="397" customWidth="1"/>
    <col min="2" max="2" width="12.7109375" style="398" customWidth="1"/>
    <col min="3" max="3" width="12.8515625" style="398" customWidth="1"/>
    <col min="4" max="16384" width="9.140625" style="398" customWidth="1"/>
  </cols>
  <sheetData>
    <row r="1" spans="1:3" ht="15">
      <c r="A1" s="471"/>
      <c r="B1" s="551" t="s">
        <v>510</v>
      </c>
      <c r="C1" s="551"/>
    </row>
    <row r="2" spans="1:3" ht="15" customHeight="1">
      <c r="A2" s="557" t="s">
        <v>230</v>
      </c>
      <c r="B2" s="557"/>
      <c r="C2" s="557"/>
    </row>
    <row r="3" spans="1:3" ht="15">
      <c r="A3" s="472"/>
      <c r="B3" s="551" t="s">
        <v>589</v>
      </c>
      <c r="C3" s="551"/>
    </row>
    <row r="4" spans="2:3" ht="15">
      <c r="B4" s="399"/>
      <c r="C4" s="399"/>
    </row>
    <row r="5" spans="1:3" ht="15">
      <c r="A5" s="552" t="s">
        <v>467</v>
      </c>
      <c r="B5" s="552"/>
      <c r="C5" s="552"/>
    </row>
    <row r="6" spans="1:3" ht="34.5" customHeight="1">
      <c r="A6" s="552"/>
      <c r="B6" s="552"/>
      <c r="C6" s="552"/>
    </row>
    <row r="7" spans="1:3" ht="15.75">
      <c r="A7" s="401"/>
      <c r="B7" s="400"/>
      <c r="C7" s="400"/>
    </row>
    <row r="8" spans="1:3" ht="15.75">
      <c r="A8" s="402"/>
      <c r="C8" s="403" t="s">
        <v>468</v>
      </c>
    </row>
    <row r="9" spans="1:3" ht="15">
      <c r="A9" s="553" t="s">
        <v>469</v>
      </c>
      <c r="B9" s="555" t="s">
        <v>227</v>
      </c>
      <c r="C9" s="556" t="s">
        <v>470</v>
      </c>
    </row>
    <row r="10" spans="1:3" ht="15">
      <c r="A10" s="554"/>
      <c r="B10" s="555"/>
      <c r="C10" s="556"/>
    </row>
    <row r="11" spans="1:3" s="405" customFormat="1" ht="11.25">
      <c r="A11" s="404">
        <v>1</v>
      </c>
      <c r="B11" s="404">
        <v>2</v>
      </c>
      <c r="C11" s="404">
        <v>3</v>
      </c>
    </row>
    <row r="12" spans="1:3" ht="27">
      <c r="A12" s="406" t="s">
        <v>471</v>
      </c>
      <c r="B12" s="407"/>
      <c r="C12" s="408"/>
    </row>
    <row r="13" spans="1:3" ht="15">
      <c r="A13" s="409" t="s">
        <v>472</v>
      </c>
      <c r="B13" s="410">
        <v>100</v>
      </c>
      <c r="C13" s="411"/>
    </row>
    <row r="14" spans="1:3" ht="40.5">
      <c r="A14" s="409" t="s">
        <v>473</v>
      </c>
      <c r="B14" s="410">
        <v>100</v>
      </c>
      <c r="C14" s="411"/>
    </row>
    <row r="15" spans="1:3" ht="27">
      <c r="A15" s="409" t="s">
        <v>474</v>
      </c>
      <c r="B15" s="410">
        <v>100</v>
      </c>
      <c r="C15" s="410"/>
    </row>
    <row r="16" spans="1:3" ht="27">
      <c r="A16" s="409" t="s">
        <v>475</v>
      </c>
      <c r="B16" s="410"/>
      <c r="C16" s="410">
        <v>100</v>
      </c>
    </row>
    <row r="17" spans="1:3" ht="27">
      <c r="A17" s="409" t="s">
        <v>476</v>
      </c>
      <c r="B17" s="410">
        <v>100</v>
      </c>
      <c r="C17" s="410"/>
    </row>
    <row r="18" spans="1:3" ht="27">
      <c r="A18" s="409" t="s">
        <v>477</v>
      </c>
      <c r="B18" s="410"/>
      <c r="C18" s="410">
        <v>100</v>
      </c>
    </row>
    <row r="19" spans="1:3" ht="15">
      <c r="A19" s="409" t="s">
        <v>478</v>
      </c>
      <c r="B19" s="410">
        <v>100</v>
      </c>
      <c r="C19" s="410"/>
    </row>
    <row r="20" spans="1:3" ht="15">
      <c r="A20" s="409" t="s">
        <v>479</v>
      </c>
      <c r="B20" s="410"/>
      <c r="C20" s="410">
        <v>100</v>
      </c>
    </row>
    <row r="21" spans="1:3" ht="54">
      <c r="A21" s="409" t="s">
        <v>480</v>
      </c>
      <c r="B21" s="410">
        <v>100</v>
      </c>
      <c r="C21" s="410"/>
    </row>
    <row r="22" spans="1:3" ht="54">
      <c r="A22" s="409" t="s">
        <v>481</v>
      </c>
      <c r="B22" s="410"/>
      <c r="C22" s="410">
        <v>100</v>
      </c>
    </row>
    <row r="23" spans="1:3" ht="15">
      <c r="A23" s="409" t="s">
        <v>482</v>
      </c>
      <c r="B23" s="410"/>
      <c r="C23" s="410"/>
    </row>
    <row r="24" spans="1:3" ht="15">
      <c r="A24" s="409" t="s">
        <v>483</v>
      </c>
      <c r="B24" s="410">
        <v>100</v>
      </c>
      <c r="C24" s="410"/>
    </row>
    <row r="25" spans="1:3" ht="15">
      <c r="A25" s="409" t="s">
        <v>484</v>
      </c>
      <c r="B25" s="410"/>
      <c r="C25" s="410">
        <v>100</v>
      </c>
    </row>
    <row r="26" spans="1:3" ht="40.5">
      <c r="A26" s="409" t="s">
        <v>485</v>
      </c>
      <c r="B26" s="410">
        <v>100</v>
      </c>
      <c r="C26" s="410"/>
    </row>
    <row r="27" spans="1:3" ht="40.5">
      <c r="A27" s="409" t="s">
        <v>486</v>
      </c>
      <c r="B27" s="410"/>
      <c r="C27" s="410">
        <v>100</v>
      </c>
    </row>
    <row r="28" spans="1:3" ht="15">
      <c r="A28" s="409" t="s">
        <v>487</v>
      </c>
      <c r="B28" s="410">
        <v>100</v>
      </c>
      <c r="C28" s="410"/>
    </row>
    <row r="29" spans="1:3" ht="15">
      <c r="A29" s="409" t="s">
        <v>488</v>
      </c>
      <c r="B29" s="410"/>
      <c r="C29" s="410">
        <v>100</v>
      </c>
    </row>
    <row r="30" spans="1:3" ht="18" customHeight="1">
      <c r="A30" s="409" t="s">
        <v>489</v>
      </c>
      <c r="B30" s="410"/>
      <c r="C30" s="410">
        <v>100</v>
      </c>
    </row>
  </sheetData>
  <sheetProtection/>
  <mergeCells count="7">
    <mergeCell ref="B1:C1"/>
    <mergeCell ref="B3:C3"/>
    <mergeCell ref="A5:C6"/>
    <mergeCell ref="A9:A10"/>
    <mergeCell ref="B9:B10"/>
    <mergeCell ref="C9:C10"/>
    <mergeCell ref="A2:C2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508" customWidth="1"/>
    <col min="2" max="2" width="52.421875" style="502" customWidth="1"/>
    <col min="3" max="3" width="12.140625" style="501" customWidth="1"/>
    <col min="4" max="4" width="11.28125" style="501" customWidth="1"/>
    <col min="5" max="5" width="10.7109375" style="501" customWidth="1"/>
    <col min="6" max="6" width="8.140625" style="499" customWidth="1"/>
    <col min="7" max="16384" width="9.140625" style="499" customWidth="1"/>
  </cols>
  <sheetData>
    <row r="1" spans="1:6" ht="15">
      <c r="A1" s="46"/>
      <c r="B1" s="495"/>
      <c r="C1" s="496"/>
      <c r="D1" s="128" t="s">
        <v>582</v>
      </c>
      <c r="E1" s="497"/>
      <c r="F1" s="498"/>
    </row>
    <row r="2" spans="1:7" ht="12.75">
      <c r="A2" s="15"/>
      <c r="B2" s="500"/>
      <c r="D2" s="472" t="s">
        <v>230</v>
      </c>
      <c r="F2" s="472"/>
      <c r="G2" s="472"/>
    </row>
    <row r="3" spans="1:4" ht="12.75">
      <c r="A3" s="15"/>
      <c r="D3" s="503" t="s">
        <v>597</v>
      </c>
    </row>
    <row r="4" spans="1:6" ht="12.75">
      <c r="A4" s="15"/>
      <c r="F4" s="501"/>
    </row>
    <row r="5" spans="1:6" ht="27" customHeight="1">
      <c r="A5" s="575" t="s">
        <v>581</v>
      </c>
      <c r="B5" s="575"/>
      <c r="C5" s="575"/>
      <c r="D5" s="575"/>
      <c r="E5" s="575"/>
      <c r="F5" s="575"/>
    </row>
    <row r="6" spans="1:6" ht="12.75">
      <c r="A6" s="6"/>
      <c r="B6" s="115"/>
      <c r="C6" s="117"/>
      <c r="D6" s="117"/>
      <c r="E6" s="117"/>
      <c r="F6" s="1"/>
    </row>
    <row r="7" spans="1:6" s="504" customFormat="1" ht="33.75">
      <c r="A7" s="177"/>
      <c r="B7" s="163" t="s">
        <v>225</v>
      </c>
      <c r="C7" s="163" t="s">
        <v>226</v>
      </c>
      <c r="D7" s="178" t="s">
        <v>232</v>
      </c>
      <c r="E7" s="178" t="s">
        <v>227</v>
      </c>
      <c r="F7" s="178" t="s">
        <v>228</v>
      </c>
    </row>
    <row r="8" spans="1:6" s="504" customFormat="1" ht="25.5">
      <c r="A8" s="11">
        <v>1</v>
      </c>
      <c r="B8" s="3" t="s">
        <v>336</v>
      </c>
      <c r="C8" s="187">
        <f>D8+E8+F8</f>
        <v>50027.1</v>
      </c>
      <c r="D8" s="505">
        <v>0</v>
      </c>
      <c r="E8" s="187">
        <v>50027.1</v>
      </c>
      <c r="F8" s="187">
        <v>0</v>
      </c>
    </row>
    <row r="9" spans="1:6" s="504" customFormat="1" ht="38.25">
      <c r="A9" s="11">
        <v>2</v>
      </c>
      <c r="B9" s="3" t="s">
        <v>346</v>
      </c>
      <c r="C9" s="187">
        <f aca="true" t="shared" si="0" ref="C9:C18">D9+E9+F9</f>
        <v>500</v>
      </c>
      <c r="D9" s="506">
        <v>0</v>
      </c>
      <c r="E9" s="254">
        <v>500</v>
      </c>
      <c r="F9" s="187">
        <v>0</v>
      </c>
    </row>
    <row r="10" spans="1:6" s="504" customFormat="1" ht="25.5">
      <c r="A10" s="11">
        <v>3</v>
      </c>
      <c r="B10" s="3" t="s">
        <v>340</v>
      </c>
      <c r="C10" s="187">
        <f t="shared" si="0"/>
        <v>27561.2</v>
      </c>
      <c r="D10" s="254">
        <v>0</v>
      </c>
      <c r="E10" s="254">
        <f>25061.2+2500</f>
        <v>27561.2</v>
      </c>
      <c r="F10" s="187">
        <v>0</v>
      </c>
    </row>
    <row r="11" spans="1:6" ht="25.5">
      <c r="A11" s="11">
        <v>4</v>
      </c>
      <c r="B11" s="3" t="s">
        <v>344</v>
      </c>
      <c r="C11" s="187">
        <f t="shared" si="0"/>
        <v>15400</v>
      </c>
      <c r="D11" s="254">
        <v>0</v>
      </c>
      <c r="E11" s="254">
        <v>15400</v>
      </c>
      <c r="F11" s="187">
        <v>0</v>
      </c>
    </row>
    <row r="12" spans="1:6" ht="38.25">
      <c r="A12" s="11">
        <v>5</v>
      </c>
      <c r="B12" s="80" t="s">
        <v>337</v>
      </c>
      <c r="C12" s="187">
        <f>D12+E12+F12</f>
        <v>1445.1</v>
      </c>
      <c r="D12" s="254">
        <v>0</v>
      </c>
      <c r="E12" s="254">
        <v>1445.1</v>
      </c>
      <c r="F12" s="254">
        <v>0</v>
      </c>
    </row>
    <row r="13" spans="1:6" ht="38.25">
      <c r="A13" s="11">
        <v>6</v>
      </c>
      <c r="B13" s="3" t="s">
        <v>334</v>
      </c>
      <c r="C13" s="187">
        <f t="shared" si="0"/>
        <v>86273.5</v>
      </c>
      <c r="D13" s="254">
        <v>1661.9</v>
      </c>
      <c r="E13" s="254">
        <v>84611.6</v>
      </c>
      <c r="F13" s="254">
        <v>0</v>
      </c>
    </row>
    <row r="14" spans="1:6" ht="25.5">
      <c r="A14" s="11">
        <v>7</v>
      </c>
      <c r="B14" s="77" t="s">
        <v>335</v>
      </c>
      <c r="C14" s="187">
        <f>D14+E14+F14</f>
        <v>3480</v>
      </c>
      <c r="D14" s="254">
        <v>0</v>
      </c>
      <c r="E14" s="254">
        <v>3480</v>
      </c>
      <c r="F14" s="254">
        <v>0</v>
      </c>
    </row>
    <row r="15" spans="1:6" ht="38.25">
      <c r="A15" s="11">
        <v>8</v>
      </c>
      <c r="B15" s="3" t="s">
        <v>339</v>
      </c>
      <c r="C15" s="187">
        <f>D15+E15+F15</f>
        <v>116361.9</v>
      </c>
      <c r="D15" s="187">
        <v>76361.9</v>
      </c>
      <c r="E15" s="254">
        <v>40000</v>
      </c>
      <c r="F15" s="187">
        <v>0</v>
      </c>
    </row>
    <row r="16" spans="1:6" ht="25.5">
      <c r="A16" s="11">
        <v>9</v>
      </c>
      <c r="B16" s="3" t="s">
        <v>343</v>
      </c>
      <c r="C16" s="187">
        <f t="shared" si="0"/>
        <v>1100</v>
      </c>
      <c r="D16" s="254">
        <v>0</v>
      </c>
      <c r="E16" s="254">
        <v>1100</v>
      </c>
      <c r="F16" s="187">
        <v>0</v>
      </c>
    </row>
    <row r="17" spans="1:6" ht="25.5">
      <c r="A17" s="11">
        <v>10</v>
      </c>
      <c r="B17" s="3" t="s">
        <v>338</v>
      </c>
      <c r="C17" s="187">
        <f t="shared" si="0"/>
        <v>14845.8</v>
      </c>
      <c r="D17" s="254">
        <v>10389.6</v>
      </c>
      <c r="E17" s="254">
        <v>993</v>
      </c>
      <c r="F17" s="187">
        <v>3463.2</v>
      </c>
    </row>
    <row r="18" spans="1:6" ht="38.25">
      <c r="A18" s="11">
        <v>11</v>
      </c>
      <c r="B18" s="3" t="s">
        <v>342</v>
      </c>
      <c r="C18" s="187">
        <f t="shared" si="0"/>
        <v>4330</v>
      </c>
      <c r="D18" s="507">
        <v>0</v>
      </c>
      <c r="E18" s="254">
        <v>4330</v>
      </c>
      <c r="F18" s="187">
        <v>0</v>
      </c>
    </row>
    <row r="19" spans="1:6" ht="25.5">
      <c r="A19" s="11">
        <v>12</v>
      </c>
      <c r="B19" s="3" t="s">
        <v>333</v>
      </c>
      <c r="C19" s="187">
        <f>D19+E19+F19</f>
        <v>5467</v>
      </c>
      <c r="D19" s="254">
        <v>0</v>
      </c>
      <c r="E19" s="254">
        <v>5467</v>
      </c>
      <c r="F19" s="254">
        <v>0</v>
      </c>
    </row>
    <row r="20" spans="1:6" ht="12.75">
      <c r="A20" s="11"/>
      <c r="B20" s="122" t="s">
        <v>229</v>
      </c>
      <c r="C20" s="251">
        <f>C8+C9+C10+C11+C12+C13+C14+C15+C16+C17+C18+C19</f>
        <v>326791.6</v>
      </c>
      <c r="D20" s="251">
        <f>D8+D9+D10+D11+D12+D13+D14+D15+D16+D17+D18+D19</f>
        <v>88413.4</v>
      </c>
      <c r="E20" s="251">
        <f>E8+E9+E10+E11+E12+E13+E14+E15+E16+E17+E18+E19</f>
        <v>234915</v>
      </c>
      <c r="F20" s="251">
        <f>F8+F9+F10+F11+F12+F13+F14+F15+F16+F17+F18+F19</f>
        <v>3463.2</v>
      </c>
    </row>
    <row r="21" spans="1:6" ht="12.75">
      <c r="A21" s="7"/>
      <c r="B21" s="124"/>
      <c r="C21" s="125"/>
      <c r="D21" s="125"/>
      <c r="E21" s="125"/>
      <c r="F21" s="125"/>
    </row>
  </sheetData>
  <sheetProtection/>
  <mergeCells count="1">
    <mergeCell ref="A5:F5"/>
  </mergeCells>
  <printOptions/>
  <pageMargins left="0.3937007874015748" right="0" top="0.3937007874015748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0"/>
  <sheetViews>
    <sheetView zoomScalePageLayoutView="0" workbookViewId="0" topLeftCell="A1">
      <selection activeCell="M16" sqref="M16"/>
    </sheetView>
  </sheetViews>
  <sheetFormatPr defaultColWidth="10.00390625" defaultRowHeight="12.75"/>
  <cols>
    <col min="1" max="1" width="3.8515625" style="130" customWidth="1"/>
    <col min="2" max="2" width="41.8515625" style="130" customWidth="1"/>
    <col min="3" max="3" width="12.8515625" style="130" bestFit="1" customWidth="1"/>
    <col min="4" max="4" width="12.28125" style="130" bestFit="1" customWidth="1"/>
    <col min="5" max="5" width="9.421875" style="130" customWidth="1"/>
    <col min="6" max="6" width="11.28125" style="130" bestFit="1" customWidth="1"/>
    <col min="7" max="7" width="11.00390625" style="130" customWidth="1"/>
    <col min="8" max="16384" width="10.00390625" style="130" customWidth="1"/>
  </cols>
  <sheetData>
    <row r="1" spans="2:7" ht="12.75">
      <c r="B1" s="131"/>
      <c r="C1" s="131"/>
      <c r="D1" s="131"/>
      <c r="E1" s="591" t="s">
        <v>583</v>
      </c>
      <c r="F1" s="591"/>
      <c r="G1" s="591"/>
    </row>
    <row r="2" spans="2:7" ht="12.75">
      <c r="B2" s="131"/>
      <c r="C2" s="131"/>
      <c r="D2" s="131"/>
      <c r="E2" s="591" t="s">
        <v>230</v>
      </c>
      <c r="F2" s="591"/>
      <c r="G2" s="591"/>
    </row>
    <row r="3" spans="2:7" ht="12.75">
      <c r="B3" s="131"/>
      <c r="C3" s="131"/>
      <c r="D3" s="131"/>
      <c r="E3" s="591" t="s">
        <v>598</v>
      </c>
      <c r="F3" s="591"/>
      <c r="G3" s="591"/>
    </row>
    <row r="4" spans="2:7" ht="12.75">
      <c r="B4" s="131"/>
      <c r="C4" s="131"/>
      <c r="D4" s="131"/>
      <c r="E4" s="203"/>
      <c r="F4" s="203"/>
      <c r="G4" s="203"/>
    </row>
    <row r="5" spans="2:7" ht="15.75">
      <c r="B5" s="592" t="s">
        <v>20</v>
      </c>
      <c r="C5" s="592"/>
      <c r="D5" s="592"/>
      <c r="E5" s="592"/>
      <c r="F5" s="592"/>
      <c r="G5" s="592"/>
    </row>
    <row r="6" spans="2:7" ht="12.75">
      <c r="B6" s="132"/>
      <c r="C6" s="132"/>
      <c r="D6" s="132"/>
      <c r="E6" s="132"/>
      <c r="F6" s="132"/>
      <c r="G6" s="132"/>
    </row>
    <row r="7" spans="1:7" ht="12.75">
      <c r="A7" s="593" t="s">
        <v>21</v>
      </c>
      <c r="B7" s="594" t="s">
        <v>22</v>
      </c>
      <c r="C7" s="595" t="s">
        <v>23</v>
      </c>
      <c r="D7" s="596" t="s">
        <v>24</v>
      </c>
      <c r="E7" s="596"/>
      <c r="F7" s="596"/>
      <c r="G7" s="596"/>
    </row>
    <row r="8" spans="1:7" ht="33.75">
      <c r="A8" s="593"/>
      <c r="B8" s="594"/>
      <c r="C8" s="595"/>
      <c r="D8" s="133" t="s">
        <v>25</v>
      </c>
      <c r="E8" s="133" t="s">
        <v>26</v>
      </c>
      <c r="F8" s="133" t="s">
        <v>227</v>
      </c>
      <c r="G8" s="133" t="s">
        <v>27</v>
      </c>
    </row>
    <row r="9" spans="1:7" ht="15.75">
      <c r="A9" s="582">
        <v>2015</v>
      </c>
      <c r="B9" s="582"/>
      <c r="C9" s="582"/>
      <c r="D9" s="582"/>
      <c r="E9" s="582"/>
      <c r="F9" s="582"/>
      <c r="G9" s="582"/>
    </row>
    <row r="10" spans="1:7" ht="28.5" customHeight="1">
      <c r="A10" s="583" t="s">
        <v>28</v>
      </c>
      <c r="B10" s="583"/>
      <c r="C10" s="134">
        <f>D10+F10+G10+E10</f>
        <v>259403.422</v>
      </c>
      <c r="D10" s="134">
        <f>D11+D62+D53</f>
        <v>101081.1</v>
      </c>
      <c r="E10" s="134">
        <f>E11+E62+E53</f>
        <v>8916.25</v>
      </c>
      <c r="F10" s="134">
        <f>F11+F62+F53</f>
        <v>78415.021</v>
      </c>
      <c r="G10" s="134">
        <f>G11+G62+G53</f>
        <v>70991.051</v>
      </c>
    </row>
    <row r="11" spans="1:7" ht="25.5">
      <c r="A11" s="135" t="s">
        <v>29</v>
      </c>
      <c r="B11" s="136" t="s">
        <v>30</v>
      </c>
      <c r="C11" s="137">
        <f>C14+C16+C29+C36+C39+C46+C49+C12</f>
        <v>177920.822</v>
      </c>
      <c r="D11" s="138">
        <f>D14+D16+D29+D36+D39+D49+D46+D12</f>
        <v>78438.15</v>
      </c>
      <c r="E11" s="138">
        <f>E14+E16+E29+E36+E39+E49+E46+E12</f>
        <v>8916.25</v>
      </c>
      <c r="F11" s="138">
        <f>F14+F16+F29+F36+F39+F49+F46+F12</f>
        <v>44170.071</v>
      </c>
      <c r="G11" s="138">
        <f>G14+G16+G29+G36+G39+G49+G46+G12</f>
        <v>46396.351</v>
      </c>
    </row>
    <row r="12" spans="1:7" ht="12.75">
      <c r="A12" s="135"/>
      <c r="B12" s="493" t="s">
        <v>577</v>
      </c>
      <c r="C12" s="147">
        <f>D12+F12+G12+E12</f>
        <v>600</v>
      </c>
      <c r="D12" s="147">
        <f>D13</f>
        <v>0</v>
      </c>
      <c r="E12" s="147">
        <f>E13</f>
        <v>0</v>
      </c>
      <c r="F12" s="147">
        <f>F13</f>
        <v>0</v>
      </c>
      <c r="G12" s="147">
        <f>G13</f>
        <v>600</v>
      </c>
    </row>
    <row r="13" spans="1:7" ht="38.25">
      <c r="A13" s="135" t="s">
        <v>304</v>
      </c>
      <c r="B13" s="494" t="s">
        <v>576</v>
      </c>
      <c r="C13" s="147">
        <f>D13+F13+G13+E13</f>
        <v>600</v>
      </c>
      <c r="D13" s="147">
        <v>0</v>
      </c>
      <c r="E13" s="147">
        <v>0</v>
      </c>
      <c r="F13" s="147">
        <v>0</v>
      </c>
      <c r="G13" s="147">
        <v>600</v>
      </c>
    </row>
    <row r="14" spans="1:7" ht="12.75">
      <c r="A14" s="139"/>
      <c r="B14" s="140" t="s">
        <v>31</v>
      </c>
      <c r="C14" s="141">
        <f>D14+E14+F14+G14</f>
        <v>21480.8</v>
      </c>
      <c r="D14" s="142">
        <f>D15</f>
        <v>16110.6</v>
      </c>
      <c r="E14" s="142">
        <f>E15</f>
        <v>0</v>
      </c>
      <c r="F14" s="142">
        <f>F15</f>
        <v>0</v>
      </c>
      <c r="G14" s="142">
        <f>G15</f>
        <v>5370.2</v>
      </c>
    </row>
    <row r="15" spans="1:7" ht="25.5">
      <c r="A15" s="135" t="s">
        <v>314</v>
      </c>
      <c r="B15" s="143" t="s">
        <v>397</v>
      </c>
      <c r="C15" s="141">
        <f>D15+E15+F15+G15</f>
        <v>21480.8</v>
      </c>
      <c r="D15" s="365">
        <v>16110.6</v>
      </c>
      <c r="E15" s="144">
        <v>0</v>
      </c>
      <c r="F15" s="144">
        <v>0</v>
      </c>
      <c r="G15" s="142">
        <v>5370.2</v>
      </c>
    </row>
    <row r="16" spans="1:7" ht="12.75">
      <c r="A16" s="135"/>
      <c r="B16" s="145" t="s">
        <v>398</v>
      </c>
      <c r="C16" s="147">
        <f aca="true" t="shared" si="0" ref="C16:C24">D16+F16+G16+E16</f>
        <v>66102.401</v>
      </c>
      <c r="D16" s="148">
        <f>SUM(D17:D28)</f>
        <v>27700</v>
      </c>
      <c r="E16" s="416">
        <f>SUM(E17:E28)</f>
        <v>1916.25</v>
      </c>
      <c r="F16" s="148">
        <f>SUM(F17:F28)</f>
        <v>60</v>
      </c>
      <c r="G16" s="148">
        <f>SUM(G17:G28)</f>
        <v>36426.151</v>
      </c>
    </row>
    <row r="17" spans="1:7" ht="25.5">
      <c r="A17" s="135" t="s">
        <v>315</v>
      </c>
      <c r="B17" s="57" t="s">
        <v>39</v>
      </c>
      <c r="C17" s="147">
        <f t="shared" si="0"/>
        <v>38420.023</v>
      </c>
      <c r="D17" s="147">
        <v>27700</v>
      </c>
      <c r="E17" s="147">
        <v>0</v>
      </c>
      <c r="F17" s="147">
        <v>0</v>
      </c>
      <c r="G17" s="147">
        <f>6235.4+4333.628+150.995</f>
        <v>10720.023</v>
      </c>
    </row>
    <row r="18" spans="1:7" ht="38.25">
      <c r="A18" s="135" t="s">
        <v>295</v>
      </c>
      <c r="B18" s="57" t="s">
        <v>399</v>
      </c>
      <c r="C18" s="147">
        <f t="shared" si="0"/>
        <v>1000</v>
      </c>
      <c r="D18" s="147">
        <v>0</v>
      </c>
      <c r="E18" s="147">
        <v>0</v>
      </c>
      <c r="F18" s="147">
        <v>0</v>
      </c>
      <c r="G18" s="148">
        <v>1000</v>
      </c>
    </row>
    <row r="19" spans="1:7" ht="25.5">
      <c r="A19" s="135" t="s">
        <v>296</v>
      </c>
      <c r="B19" s="204" t="s">
        <v>400</v>
      </c>
      <c r="C19" s="147">
        <f t="shared" si="0"/>
        <v>6500</v>
      </c>
      <c r="D19" s="147">
        <v>0</v>
      </c>
      <c r="E19" s="147">
        <v>0</v>
      </c>
      <c r="F19" s="147">
        <v>0</v>
      </c>
      <c r="G19" s="148">
        <v>6500</v>
      </c>
    </row>
    <row r="20" spans="1:7" ht="27.75" customHeight="1">
      <c r="A20" s="135" t="s">
        <v>32</v>
      </c>
      <c r="B20" s="205" t="s">
        <v>401</v>
      </c>
      <c r="C20" s="147">
        <f t="shared" si="0"/>
        <v>8000</v>
      </c>
      <c r="D20" s="147">
        <v>0</v>
      </c>
      <c r="E20" s="147">
        <v>0</v>
      </c>
      <c r="F20" s="147">
        <v>0</v>
      </c>
      <c r="G20" s="148">
        <v>8000</v>
      </c>
    </row>
    <row r="21" spans="1:7" ht="25.5">
      <c r="A21" s="135" t="s">
        <v>33</v>
      </c>
      <c r="B21" s="205" t="s">
        <v>402</v>
      </c>
      <c r="C21" s="147">
        <f t="shared" si="0"/>
        <v>5000</v>
      </c>
      <c r="D21" s="147">
        <v>0</v>
      </c>
      <c r="E21" s="147">
        <v>0</v>
      </c>
      <c r="F21" s="147">
        <v>0</v>
      </c>
      <c r="G21" s="148">
        <v>5000</v>
      </c>
    </row>
    <row r="22" spans="1:7" ht="38.25">
      <c r="A22" s="135" t="s">
        <v>34</v>
      </c>
      <c r="B22" s="205" t="s">
        <v>403</v>
      </c>
      <c r="C22" s="147">
        <f t="shared" si="0"/>
        <v>1100</v>
      </c>
      <c r="D22" s="147">
        <v>0</v>
      </c>
      <c r="E22" s="147">
        <v>0</v>
      </c>
      <c r="F22" s="147">
        <v>0</v>
      </c>
      <c r="G22" s="148">
        <v>1100</v>
      </c>
    </row>
    <row r="23" spans="1:7" ht="38.25">
      <c r="A23" s="135" t="s">
        <v>35</v>
      </c>
      <c r="B23" s="205" t="s">
        <v>404</v>
      </c>
      <c r="C23" s="147">
        <f t="shared" si="0"/>
        <v>1100</v>
      </c>
      <c r="D23" s="147">
        <v>0</v>
      </c>
      <c r="E23" s="147">
        <v>0</v>
      </c>
      <c r="F23" s="147">
        <v>0</v>
      </c>
      <c r="G23" s="148">
        <v>1100</v>
      </c>
    </row>
    <row r="24" spans="1:7" ht="25.5">
      <c r="A24" s="135" t="s">
        <v>36</v>
      </c>
      <c r="B24" s="57" t="s">
        <v>405</v>
      </c>
      <c r="C24" s="147">
        <f t="shared" si="0"/>
        <v>1772.5</v>
      </c>
      <c r="D24" s="147">
        <v>0</v>
      </c>
      <c r="E24" s="147">
        <v>886.25</v>
      </c>
      <c r="F24" s="147">
        <v>0</v>
      </c>
      <c r="G24" s="148">
        <v>886.25</v>
      </c>
    </row>
    <row r="25" spans="1:7" ht="26.25" customHeight="1">
      <c r="A25" s="135" t="s">
        <v>37</v>
      </c>
      <c r="B25" s="81" t="s">
        <v>406</v>
      </c>
      <c r="C25" s="147">
        <f>D25+E25+F25+G25</f>
        <v>2060.1</v>
      </c>
      <c r="D25" s="147">
        <v>0</v>
      </c>
      <c r="E25" s="207">
        <v>1030</v>
      </c>
      <c r="F25" s="147">
        <v>0</v>
      </c>
      <c r="G25" s="147">
        <v>1030.1</v>
      </c>
    </row>
    <row r="26" spans="1:7" ht="38.25">
      <c r="A26" s="135" t="s">
        <v>38</v>
      </c>
      <c r="B26" s="81" t="s">
        <v>457</v>
      </c>
      <c r="C26" s="147">
        <f>D26+E26+F26+G26</f>
        <v>400</v>
      </c>
      <c r="D26" s="147">
        <v>0</v>
      </c>
      <c r="E26" s="147">
        <v>0</v>
      </c>
      <c r="F26" s="147">
        <v>0</v>
      </c>
      <c r="G26" s="147">
        <v>400</v>
      </c>
    </row>
    <row r="27" spans="1:7" ht="38.25">
      <c r="A27" s="135" t="s">
        <v>40</v>
      </c>
      <c r="B27" s="81" t="s">
        <v>449</v>
      </c>
      <c r="C27" s="147">
        <f>D27+E27+F27+G27</f>
        <v>689.778</v>
      </c>
      <c r="D27" s="147">
        <v>0</v>
      </c>
      <c r="E27" s="147">
        <v>0</v>
      </c>
      <c r="F27" s="147">
        <v>0</v>
      </c>
      <c r="G27" s="147">
        <f>646.76+43.018</f>
        <v>689.778</v>
      </c>
    </row>
    <row r="28" spans="1:7" ht="32.25" customHeight="1">
      <c r="A28" s="135" t="s">
        <v>41</v>
      </c>
      <c r="B28" s="81" t="s">
        <v>493</v>
      </c>
      <c r="C28" s="147">
        <f>D28+E28+F28+G28</f>
        <v>60</v>
      </c>
      <c r="D28" s="147">
        <v>0</v>
      </c>
      <c r="E28" s="147">
        <v>0</v>
      </c>
      <c r="F28" s="147">
        <v>60</v>
      </c>
      <c r="G28" s="147">
        <v>0</v>
      </c>
    </row>
    <row r="29" spans="1:7" ht="12.75">
      <c r="A29" s="135"/>
      <c r="B29" s="149" t="s">
        <v>44</v>
      </c>
      <c r="C29" s="147">
        <f>D29+E29+F29+G29</f>
        <v>4579.577</v>
      </c>
      <c r="D29" s="147">
        <f>D30+D31+D32+D33+D34+D35</f>
        <v>0</v>
      </c>
      <c r="E29" s="147">
        <f>E30+E31+E32+E33+E34+E35</f>
        <v>0</v>
      </c>
      <c r="F29" s="147">
        <f>F30+F31+F32+F33+F34+F35</f>
        <v>4579.577</v>
      </c>
      <c r="G29" s="147">
        <f>G30+G31+G32+G33+G34+G35</f>
        <v>0</v>
      </c>
    </row>
    <row r="30" spans="1:7" ht="25.5">
      <c r="A30" s="135" t="s">
        <v>42</v>
      </c>
      <c r="B30" s="57" t="s">
        <v>578</v>
      </c>
      <c r="C30" s="147">
        <f aca="true" t="shared" si="1" ref="C30:C35">D30+F30+G30+E30</f>
        <v>500</v>
      </c>
      <c r="D30" s="147">
        <v>0</v>
      </c>
      <c r="E30" s="147">
        <v>0</v>
      </c>
      <c r="F30" s="147">
        <v>500</v>
      </c>
      <c r="G30" s="148">
        <v>0</v>
      </c>
    </row>
    <row r="31" spans="1:7" ht="25.5">
      <c r="A31" s="135" t="s">
        <v>43</v>
      </c>
      <c r="B31" s="57" t="s">
        <v>579</v>
      </c>
      <c r="C31" s="147">
        <f t="shared" si="1"/>
        <v>500</v>
      </c>
      <c r="D31" s="147">
        <v>0</v>
      </c>
      <c r="E31" s="147">
        <v>0</v>
      </c>
      <c r="F31" s="147">
        <v>500</v>
      </c>
      <c r="G31" s="148">
        <v>0</v>
      </c>
    </row>
    <row r="32" spans="1:7" ht="27.75" customHeight="1">
      <c r="A32" s="135" t="s">
        <v>45</v>
      </c>
      <c r="B32" s="57" t="s">
        <v>462</v>
      </c>
      <c r="C32" s="147">
        <f t="shared" si="1"/>
        <v>56.129</v>
      </c>
      <c r="D32" s="147">
        <v>0</v>
      </c>
      <c r="E32" s="147">
        <v>0</v>
      </c>
      <c r="F32" s="147">
        <v>56.129</v>
      </c>
      <c r="G32" s="148">
        <v>0</v>
      </c>
    </row>
    <row r="33" spans="1:7" ht="12.75">
      <c r="A33" s="135" t="s">
        <v>46</v>
      </c>
      <c r="B33" s="81" t="s">
        <v>461</v>
      </c>
      <c r="C33" s="147">
        <f t="shared" si="1"/>
        <v>2412.9</v>
      </c>
      <c r="D33" s="147">
        <v>0</v>
      </c>
      <c r="E33" s="147">
        <v>0</v>
      </c>
      <c r="F33" s="147">
        <v>2412.9</v>
      </c>
      <c r="G33" s="148">
        <v>0</v>
      </c>
    </row>
    <row r="34" spans="1:7" ht="12.75">
      <c r="A34" s="135" t="s">
        <v>47</v>
      </c>
      <c r="B34" s="81" t="s">
        <v>210</v>
      </c>
      <c r="C34" s="147">
        <f t="shared" si="1"/>
        <v>569.699</v>
      </c>
      <c r="D34" s="147">
        <v>0</v>
      </c>
      <c r="E34" s="147">
        <v>0</v>
      </c>
      <c r="F34" s="147">
        <v>569.699</v>
      </c>
      <c r="G34" s="148">
        <v>0</v>
      </c>
    </row>
    <row r="35" spans="1:7" ht="12.75">
      <c r="A35" s="135" t="s">
        <v>48</v>
      </c>
      <c r="B35" s="81" t="s">
        <v>211</v>
      </c>
      <c r="C35" s="147">
        <f t="shared" si="1"/>
        <v>540.849</v>
      </c>
      <c r="D35" s="147">
        <v>0</v>
      </c>
      <c r="E35" s="147">
        <v>0</v>
      </c>
      <c r="F35" s="147">
        <v>540.849</v>
      </c>
      <c r="G35" s="148">
        <v>0</v>
      </c>
    </row>
    <row r="36" spans="1:7" ht="12.75">
      <c r="A36" s="135"/>
      <c r="B36" s="149" t="s">
        <v>407</v>
      </c>
      <c r="C36" s="156">
        <f>D36+E36+F36+G36</f>
        <v>34500</v>
      </c>
      <c r="D36" s="156">
        <v>0</v>
      </c>
      <c r="E36" s="156">
        <v>0</v>
      </c>
      <c r="F36" s="156">
        <f>F37+F38</f>
        <v>30500</v>
      </c>
      <c r="G36" s="156">
        <f>G37+G38</f>
        <v>4000</v>
      </c>
    </row>
    <row r="37" spans="1:7" ht="25.5">
      <c r="A37" s="135" t="s">
        <v>49</v>
      </c>
      <c r="B37" s="82" t="s">
        <v>408</v>
      </c>
      <c r="C37" s="156">
        <f>D37+E37+F37+G37</f>
        <v>30500</v>
      </c>
      <c r="D37" s="156">
        <v>0</v>
      </c>
      <c r="E37" s="156">
        <v>0</v>
      </c>
      <c r="F37" s="206">
        <v>30500</v>
      </c>
      <c r="G37" s="156">
        <v>0</v>
      </c>
    </row>
    <row r="38" spans="1:7" ht="25.5">
      <c r="A38" s="135" t="s">
        <v>50</v>
      </c>
      <c r="B38" s="82" t="s">
        <v>409</v>
      </c>
      <c r="C38" s="156">
        <f>D38+E38+F38+G38</f>
        <v>4000</v>
      </c>
      <c r="D38" s="156">
        <v>0</v>
      </c>
      <c r="E38" s="156">
        <v>0</v>
      </c>
      <c r="F38" s="206"/>
      <c r="G38" s="156">
        <v>4000</v>
      </c>
    </row>
    <row r="39" spans="1:7" ht="12.75">
      <c r="A39" s="135"/>
      <c r="B39" s="150" t="s">
        <v>52</v>
      </c>
      <c r="C39" s="147">
        <f>D39+F39+G39+E39</f>
        <v>6307.934</v>
      </c>
      <c r="D39" s="147">
        <f>SUM(D40:D41)</f>
        <v>0</v>
      </c>
      <c r="E39" s="147">
        <f>SUM(E40:E41)</f>
        <v>0</v>
      </c>
      <c r="F39" s="147">
        <f>SUM(F40:F45)</f>
        <v>6307.934</v>
      </c>
      <c r="G39" s="147">
        <f>SUM(G40:G41)</f>
        <v>0</v>
      </c>
    </row>
    <row r="40" spans="1:7" ht="12.75">
      <c r="A40" s="135" t="s">
        <v>51</v>
      </c>
      <c r="B40" s="81" t="s">
        <v>444</v>
      </c>
      <c r="C40" s="147">
        <f>D40+E40+F40</f>
        <v>2000</v>
      </c>
      <c r="D40" s="147">
        <v>0</v>
      </c>
      <c r="E40" s="147">
        <v>0</v>
      </c>
      <c r="F40" s="147">
        <v>2000</v>
      </c>
      <c r="G40" s="147">
        <v>0</v>
      </c>
    </row>
    <row r="41" spans="1:7" ht="12.75">
      <c r="A41" s="135" t="s">
        <v>53</v>
      </c>
      <c r="B41" s="3" t="s">
        <v>458</v>
      </c>
      <c r="C41" s="147">
        <f>D41+E41+F41</f>
        <v>2000</v>
      </c>
      <c r="D41" s="147">
        <v>0</v>
      </c>
      <c r="E41" s="147">
        <v>0</v>
      </c>
      <c r="F41" s="148">
        <v>2000</v>
      </c>
      <c r="G41" s="147">
        <v>0</v>
      </c>
    </row>
    <row r="42" spans="1:7" ht="12.75">
      <c r="A42" s="135" t="s">
        <v>54</v>
      </c>
      <c r="B42" s="3" t="s">
        <v>463</v>
      </c>
      <c r="C42" s="147">
        <f>D42+E42+F42+G42</f>
        <v>1237.934</v>
      </c>
      <c r="D42" s="147">
        <v>0</v>
      </c>
      <c r="E42" s="147">
        <v>0</v>
      </c>
      <c r="F42" s="148">
        <v>1237.934</v>
      </c>
      <c r="G42" s="147">
        <v>0</v>
      </c>
    </row>
    <row r="43" spans="1:7" ht="25.5">
      <c r="A43" s="135" t="s">
        <v>55</v>
      </c>
      <c r="B43" s="81" t="s">
        <v>494</v>
      </c>
      <c r="C43" s="147">
        <f>D43+F43+G43</f>
        <v>300</v>
      </c>
      <c r="D43" s="147">
        <v>0</v>
      </c>
      <c r="E43" s="147">
        <v>0</v>
      </c>
      <c r="F43" s="207">
        <v>300</v>
      </c>
      <c r="G43" s="147">
        <v>0</v>
      </c>
    </row>
    <row r="44" spans="1:7" ht="25.5">
      <c r="A44" s="135" t="s">
        <v>452</v>
      </c>
      <c r="B44" s="81" t="s">
        <v>464</v>
      </c>
      <c r="C44" s="147">
        <f>D44+F44+G44</f>
        <v>300</v>
      </c>
      <c r="D44" s="147">
        <v>0</v>
      </c>
      <c r="E44" s="147">
        <v>0</v>
      </c>
      <c r="F44" s="207">
        <v>300</v>
      </c>
      <c r="G44" s="147">
        <v>0</v>
      </c>
    </row>
    <row r="45" spans="1:7" ht="25.5">
      <c r="A45" s="135" t="s">
        <v>453</v>
      </c>
      <c r="B45" s="81" t="s">
        <v>465</v>
      </c>
      <c r="C45" s="147">
        <f>D45+F45+G45</f>
        <v>470</v>
      </c>
      <c r="D45" s="147">
        <v>0</v>
      </c>
      <c r="E45" s="147">
        <v>0</v>
      </c>
      <c r="F45" s="207">
        <v>470</v>
      </c>
      <c r="G45" s="147">
        <v>0</v>
      </c>
    </row>
    <row r="46" spans="1:7" ht="12.75">
      <c r="A46" s="135"/>
      <c r="B46" s="176" t="s">
        <v>412</v>
      </c>
      <c r="C46" s="147">
        <f>D46+E46+F46+G46</f>
        <v>17127.55</v>
      </c>
      <c r="D46" s="147">
        <f>D47+D48</f>
        <v>16627.55</v>
      </c>
      <c r="E46" s="147">
        <f>E47+E48</f>
        <v>0</v>
      </c>
      <c r="F46" s="147">
        <f>F47+F48</f>
        <v>500</v>
      </c>
      <c r="G46" s="147">
        <f>G47+G48</f>
        <v>0</v>
      </c>
    </row>
    <row r="47" spans="1:7" ht="26.25" customHeight="1">
      <c r="A47" s="135" t="s">
        <v>454</v>
      </c>
      <c r="B47" s="417" t="s">
        <v>466</v>
      </c>
      <c r="C47" s="147">
        <f>D47+E47+F47+G47</f>
        <v>16627.55</v>
      </c>
      <c r="D47" s="147">
        <v>16627.55</v>
      </c>
      <c r="E47" s="147">
        <v>0</v>
      </c>
      <c r="F47" s="148">
        <v>0</v>
      </c>
      <c r="G47" s="147">
        <v>0</v>
      </c>
    </row>
    <row r="48" spans="1:7" ht="38.25">
      <c r="A48" s="135" t="s">
        <v>495</v>
      </c>
      <c r="B48" s="417" t="s">
        <v>580</v>
      </c>
      <c r="C48" s="147">
        <f>D48+E48+F48+G48</f>
        <v>500</v>
      </c>
      <c r="D48" s="147">
        <v>0</v>
      </c>
      <c r="E48" s="147">
        <v>0</v>
      </c>
      <c r="F48" s="148">
        <v>500</v>
      </c>
      <c r="G48" s="147">
        <v>0</v>
      </c>
    </row>
    <row r="49" spans="1:7" ht="12.75">
      <c r="A49" s="135"/>
      <c r="B49" s="176" t="s">
        <v>97</v>
      </c>
      <c r="C49" s="147">
        <f>D49+E49+F49+G49</f>
        <v>27222.56</v>
      </c>
      <c r="D49" s="207">
        <f>D50+D51+D52</f>
        <v>18000</v>
      </c>
      <c r="E49" s="207">
        <f>E50+E51+E52</f>
        <v>7000</v>
      </c>
      <c r="F49" s="207">
        <f>F50+F51+F52</f>
        <v>2222.56</v>
      </c>
      <c r="G49" s="207">
        <f>G50+G51+G52</f>
        <v>0</v>
      </c>
    </row>
    <row r="50" spans="1:7" ht="51">
      <c r="A50" s="135" t="s">
        <v>496</v>
      </c>
      <c r="B50" s="57" t="s">
        <v>410</v>
      </c>
      <c r="C50" s="147">
        <f>D50+F50+G50+E50</f>
        <v>11622.56</v>
      </c>
      <c r="D50" s="207">
        <v>3000</v>
      </c>
      <c r="E50" s="207">
        <v>7000</v>
      </c>
      <c r="F50" s="147">
        <v>1622.56</v>
      </c>
      <c r="G50" s="148">
        <v>0</v>
      </c>
    </row>
    <row r="51" spans="1:7" ht="25.5">
      <c r="A51" s="135" t="s">
        <v>497</v>
      </c>
      <c r="B51" s="57" t="s">
        <v>223</v>
      </c>
      <c r="C51" s="147">
        <f>D51+F51+G51+E51</f>
        <v>15000</v>
      </c>
      <c r="D51" s="207">
        <v>15000</v>
      </c>
      <c r="E51" s="147">
        <v>0</v>
      </c>
      <c r="F51" s="147">
        <v>0</v>
      </c>
      <c r="G51" s="148">
        <v>0</v>
      </c>
    </row>
    <row r="52" spans="1:7" ht="51">
      <c r="A52" s="135" t="s">
        <v>499</v>
      </c>
      <c r="B52" s="57" t="s">
        <v>498</v>
      </c>
      <c r="C52" s="147">
        <f>D52+F52+G52+E52</f>
        <v>600</v>
      </c>
      <c r="D52" s="207">
        <v>0</v>
      </c>
      <c r="E52" s="147">
        <v>0</v>
      </c>
      <c r="F52" s="147">
        <v>600</v>
      </c>
      <c r="G52" s="148">
        <v>0</v>
      </c>
    </row>
    <row r="53" spans="1:7" ht="38.25">
      <c r="A53" s="135" t="s">
        <v>56</v>
      </c>
      <c r="B53" s="151" t="s">
        <v>57</v>
      </c>
      <c r="C53" s="152">
        <f>D53+F53+G53+E53</f>
        <v>30082.6</v>
      </c>
      <c r="D53" s="510">
        <f>D54+D59</f>
        <v>0</v>
      </c>
      <c r="E53" s="510">
        <f>E54+E59</f>
        <v>0</v>
      </c>
      <c r="F53" s="152">
        <f>F54+F59</f>
        <v>5487.9</v>
      </c>
      <c r="G53" s="213">
        <f>G54+G59</f>
        <v>24594.7</v>
      </c>
    </row>
    <row r="54" spans="1:7" ht="12.75">
      <c r="A54" s="135"/>
      <c r="B54" s="153" t="s">
        <v>58</v>
      </c>
      <c r="C54" s="147">
        <f>D54+F54+G54+E54</f>
        <v>5487.9</v>
      </c>
      <c r="D54" s="212">
        <f>D55+D56</f>
        <v>0</v>
      </c>
      <c r="E54" s="212">
        <f>E55+E56</f>
        <v>0</v>
      </c>
      <c r="F54" s="147">
        <f>F55+F56+F57+F58</f>
        <v>5487.9</v>
      </c>
      <c r="G54" s="147">
        <f>G55+G56</f>
        <v>0</v>
      </c>
    </row>
    <row r="55" spans="1:7" ht="38.25">
      <c r="A55" s="135" t="s">
        <v>500</v>
      </c>
      <c r="B55" s="78" t="s">
        <v>59</v>
      </c>
      <c r="C55" s="147">
        <f>D55+F55+G55</f>
        <v>2765.6</v>
      </c>
      <c r="D55" s="212">
        <v>0</v>
      </c>
      <c r="E55" s="212">
        <v>0</v>
      </c>
      <c r="F55" s="147">
        <f>2001.4+764.2</f>
        <v>2765.6</v>
      </c>
      <c r="G55" s="147">
        <v>0</v>
      </c>
    </row>
    <row r="56" spans="1:7" ht="25.5">
      <c r="A56" s="135" t="s">
        <v>501</v>
      </c>
      <c r="B56" s="78" t="s">
        <v>237</v>
      </c>
      <c r="C56" s="147">
        <f>D56+F56+G56</f>
        <v>1449.4</v>
      </c>
      <c r="D56" s="212">
        <v>0</v>
      </c>
      <c r="E56" s="212">
        <v>0</v>
      </c>
      <c r="F56" s="147">
        <f>1088+361.4</f>
        <v>1449.4</v>
      </c>
      <c r="G56" s="147">
        <v>0</v>
      </c>
    </row>
    <row r="57" spans="1:7" ht="25.5">
      <c r="A57" s="135" t="s">
        <v>502</v>
      </c>
      <c r="B57" s="78" t="s">
        <v>450</v>
      </c>
      <c r="C57" s="147">
        <f>D57+F57+G57</f>
        <v>322.9</v>
      </c>
      <c r="D57" s="212">
        <v>0</v>
      </c>
      <c r="E57" s="212">
        <v>0</v>
      </c>
      <c r="F57" s="147">
        <v>322.9</v>
      </c>
      <c r="G57" s="147">
        <v>0</v>
      </c>
    </row>
    <row r="58" spans="1:7" ht="25.5">
      <c r="A58" s="135" t="s">
        <v>503</v>
      </c>
      <c r="B58" s="78" t="s">
        <v>451</v>
      </c>
      <c r="C58" s="147">
        <f>D58+F58+G58</f>
        <v>950</v>
      </c>
      <c r="D58" s="212">
        <v>0</v>
      </c>
      <c r="E58" s="212">
        <v>0</v>
      </c>
      <c r="F58" s="147">
        <v>950</v>
      </c>
      <c r="G58" s="147">
        <v>0</v>
      </c>
    </row>
    <row r="59" spans="1:7" ht="12.75">
      <c r="A59" s="135"/>
      <c r="B59" s="145" t="s">
        <v>398</v>
      </c>
      <c r="C59" s="147">
        <f>D59+E59+F59+G59</f>
        <v>24594.7</v>
      </c>
      <c r="D59" s="212">
        <f>D60+D61</f>
        <v>0</v>
      </c>
      <c r="E59" s="212">
        <f>E60+E61</f>
        <v>0</v>
      </c>
      <c r="F59" s="147">
        <f>F60+F61</f>
        <v>0</v>
      </c>
      <c r="G59" s="147">
        <f>G60+G61</f>
        <v>24594.7</v>
      </c>
    </row>
    <row r="60" spans="1:7" ht="25.5">
      <c r="A60" s="135" t="s">
        <v>504</v>
      </c>
      <c r="B60" s="81" t="s">
        <v>60</v>
      </c>
      <c r="C60" s="147">
        <f>D60+E60+F60+G60</f>
        <v>4425.1</v>
      </c>
      <c r="D60" s="212">
        <v>0</v>
      </c>
      <c r="E60" s="212">
        <v>0</v>
      </c>
      <c r="F60" s="147">
        <v>0</v>
      </c>
      <c r="G60" s="147">
        <f>2100+2325.1</f>
        <v>4425.1</v>
      </c>
    </row>
    <row r="61" spans="1:7" ht="12.75">
      <c r="A61" s="135" t="s">
        <v>505</v>
      </c>
      <c r="B61" s="81" t="s">
        <v>61</v>
      </c>
      <c r="C61" s="147">
        <f>D61+E61+F61+G61</f>
        <v>20169.6</v>
      </c>
      <c r="D61" s="212">
        <v>0</v>
      </c>
      <c r="E61" s="212">
        <v>0</v>
      </c>
      <c r="F61" s="147">
        <v>0</v>
      </c>
      <c r="G61" s="147">
        <f>20000+169.6</f>
        <v>20169.6</v>
      </c>
    </row>
    <row r="62" spans="1:7" ht="38.25">
      <c r="A62" s="135" t="s">
        <v>62</v>
      </c>
      <c r="B62" s="136" t="s">
        <v>319</v>
      </c>
      <c r="C62" s="214">
        <f>D62+F62+G62+E62</f>
        <v>51400</v>
      </c>
      <c r="D62" s="214">
        <f>D63+D66</f>
        <v>22642.95</v>
      </c>
      <c r="E62" s="214">
        <f>E63+E66</f>
        <v>0</v>
      </c>
      <c r="F62" s="214">
        <f>F63+F66</f>
        <v>28757.05</v>
      </c>
      <c r="G62" s="214">
        <f>G63+G66</f>
        <v>0</v>
      </c>
    </row>
    <row r="63" spans="1:7" ht="12.75">
      <c r="A63" s="135"/>
      <c r="B63" s="150" t="s">
        <v>52</v>
      </c>
      <c r="C63" s="147">
        <f>D63+F63+G63+E63</f>
        <v>36000</v>
      </c>
      <c r="D63" s="147">
        <f>D64+D65</f>
        <v>22642.95</v>
      </c>
      <c r="E63" s="147">
        <f>E64+E65</f>
        <v>0</v>
      </c>
      <c r="F63" s="147">
        <f>F64+F65</f>
        <v>13357.05</v>
      </c>
      <c r="G63" s="147">
        <f>G64+G65</f>
        <v>0</v>
      </c>
    </row>
    <row r="64" spans="1:7" ht="38.25">
      <c r="A64" s="135" t="s">
        <v>506</v>
      </c>
      <c r="B64" s="82" t="s">
        <v>411</v>
      </c>
      <c r="C64" s="147">
        <f>D64+F64+G64</f>
        <v>13500</v>
      </c>
      <c r="D64" s="147">
        <v>8775</v>
      </c>
      <c r="E64" s="147">
        <v>0</v>
      </c>
      <c r="F64" s="207">
        <v>4725</v>
      </c>
      <c r="G64" s="147">
        <v>0</v>
      </c>
    </row>
    <row r="65" spans="1:7" ht="38.25">
      <c r="A65" s="135" t="s">
        <v>507</v>
      </c>
      <c r="B65" s="82" t="s">
        <v>509</v>
      </c>
      <c r="C65" s="147">
        <f>D65+F65+G65</f>
        <v>22500</v>
      </c>
      <c r="D65" s="147">
        <v>13867.95</v>
      </c>
      <c r="E65" s="147">
        <v>0</v>
      </c>
      <c r="F65" s="207">
        <v>8632.05</v>
      </c>
      <c r="G65" s="147">
        <v>0</v>
      </c>
    </row>
    <row r="66" spans="1:7" ht="12.75">
      <c r="A66" s="135"/>
      <c r="B66" s="176" t="s">
        <v>412</v>
      </c>
      <c r="C66" s="147">
        <f>D66+E66+F66+G66</f>
        <v>15400</v>
      </c>
      <c r="D66" s="147">
        <f>D67</f>
        <v>0</v>
      </c>
      <c r="E66" s="147">
        <f>E67</f>
        <v>0</v>
      </c>
      <c r="F66" s="147">
        <f>F67</f>
        <v>15400</v>
      </c>
      <c r="G66" s="147">
        <f>G67</f>
        <v>0</v>
      </c>
    </row>
    <row r="67" spans="1:7" ht="25.5">
      <c r="A67" s="135" t="s">
        <v>508</v>
      </c>
      <c r="B67" s="81" t="s">
        <v>413</v>
      </c>
      <c r="C67" s="147">
        <f>D67+E67+F67+G67</f>
        <v>15400</v>
      </c>
      <c r="D67" s="147">
        <v>0</v>
      </c>
      <c r="E67" s="147">
        <v>0</v>
      </c>
      <c r="F67" s="148">
        <v>15400</v>
      </c>
      <c r="G67" s="147">
        <v>0</v>
      </c>
    </row>
    <row r="68" spans="1:7" ht="18.75">
      <c r="A68" s="584" t="s">
        <v>64</v>
      </c>
      <c r="B68" s="585"/>
      <c r="C68" s="585"/>
      <c r="D68" s="585"/>
      <c r="E68" s="585"/>
      <c r="F68" s="585"/>
      <c r="G68" s="586"/>
    </row>
    <row r="69" spans="1:7" ht="24.75" customHeight="1">
      <c r="A69" s="587" t="s">
        <v>63</v>
      </c>
      <c r="B69" s="588"/>
      <c r="C69" s="208">
        <f>D69+F69+E69+G69</f>
        <v>160310.9</v>
      </c>
      <c r="D69" s="209">
        <f>D70</f>
        <v>80114</v>
      </c>
      <c r="E69" s="209">
        <f>E70</f>
        <v>0</v>
      </c>
      <c r="F69" s="209">
        <f>F70</f>
        <v>78946.2</v>
      </c>
      <c r="G69" s="209">
        <f>G70</f>
        <v>1250.7</v>
      </c>
    </row>
    <row r="70" spans="1:7" ht="25.5">
      <c r="A70" s="135" t="s">
        <v>29</v>
      </c>
      <c r="B70" s="154" t="s">
        <v>30</v>
      </c>
      <c r="C70" s="155">
        <f>D70+E70+F70+G70</f>
        <v>160310.9</v>
      </c>
      <c r="D70" s="157">
        <f>D71+D73+D78+D80</f>
        <v>80114</v>
      </c>
      <c r="E70" s="157">
        <f>E71+E73+E78+E80</f>
        <v>0</v>
      </c>
      <c r="F70" s="157">
        <f>F71+F73+F78+F80</f>
        <v>78946.2</v>
      </c>
      <c r="G70" s="157">
        <f>G71+G73+G78+G80</f>
        <v>1250.7</v>
      </c>
    </row>
    <row r="71" spans="1:7" ht="12.75">
      <c r="A71" s="135"/>
      <c r="B71" s="140" t="s">
        <v>31</v>
      </c>
      <c r="C71" s="146">
        <f>C72</f>
        <v>5002.8</v>
      </c>
      <c r="D71" s="141">
        <f>D72</f>
        <v>3752.1</v>
      </c>
      <c r="E71" s="141">
        <f>E72</f>
        <v>0</v>
      </c>
      <c r="F71" s="141">
        <f>F72</f>
        <v>0</v>
      </c>
      <c r="G71" s="141">
        <f>G72</f>
        <v>1250.7</v>
      </c>
    </row>
    <row r="72" spans="1:7" ht="25.5">
      <c r="A72" s="135" t="s">
        <v>304</v>
      </c>
      <c r="B72" s="143" t="s">
        <v>397</v>
      </c>
      <c r="C72" s="147">
        <f>D72+F72+G72+E72</f>
        <v>5002.8</v>
      </c>
      <c r="D72" s="147">
        <v>3752.1</v>
      </c>
      <c r="E72" s="147">
        <v>0</v>
      </c>
      <c r="F72" s="147">
        <v>0</v>
      </c>
      <c r="G72" s="148">
        <v>1250.7</v>
      </c>
    </row>
    <row r="73" spans="1:7" ht="12.75">
      <c r="A73" s="135"/>
      <c r="B73" s="210" t="s">
        <v>44</v>
      </c>
      <c r="C73" s="147">
        <f>D73+E73+F73+G73</f>
        <v>120861.9</v>
      </c>
      <c r="D73" s="207">
        <f>D76+D74+D75+D77</f>
        <v>76361.9</v>
      </c>
      <c r="E73" s="207">
        <f>E76+E74+E75+E77</f>
        <v>0</v>
      </c>
      <c r="F73" s="207">
        <f>F76+F74+F75+F77</f>
        <v>44500</v>
      </c>
      <c r="G73" s="207">
        <f>G76+G74+G75+G77</f>
        <v>0</v>
      </c>
    </row>
    <row r="74" spans="1:7" ht="12.75">
      <c r="A74" s="211" t="s">
        <v>314</v>
      </c>
      <c r="B74" s="81" t="s">
        <v>211</v>
      </c>
      <c r="C74" s="147">
        <f aca="true" t="shared" si="2" ref="C74:C79">D74+F74+G74+E74</f>
        <v>58181.9</v>
      </c>
      <c r="D74" s="207">
        <f>43056.9-4875</f>
        <v>38181.9</v>
      </c>
      <c r="E74" s="147">
        <v>0</v>
      </c>
      <c r="F74" s="207">
        <v>20000</v>
      </c>
      <c r="G74" s="511">
        <v>0</v>
      </c>
    </row>
    <row r="75" spans="1:7" ht="12.75">
      <c r="A75" s="211" t="s">
        <v>315</v>
      </c>
      <c r="B75" s="81" t="s">
        <v>210</v>
      </c>
      <c r="C75" s="147">
        <f t="shared" si="2"/>
        <v>58180</v>
      </c>
      <c r="D75" s="207">
        <f>43056.9-4876.9</f>
        <v>38180</v>
      </c>
      <c r="E75" s="147">
        <v>0</v>
      </c>
      <c r="F75" s="207">
        <v>20000</v>
      </c>
      <c r="G75" s="511">
        <v>0</v>
      </c>
    </row>
    <row r="76" spans="1:7" ht="25.5">
      <c r="A76" s="211" t="s">
        <v>295</v>
      </c>
      <c r="B76" s="266" t="s">
        <v>517</v>
      </c>
      <c r="C76" s="147">
        <f t="shared" si="2"/>
        <v>2000</v>
      </c>
      <c r="D76" s="511">
        <v>0</v>
      </c>
      <c r="E76" s="511">
        <v>0</v>
      </c>
      <c r="F76" s="147">
        <v>2000</v>
      </c>
      <c r="G76" s="512">
        <v>0</v>
      </c>
    </row>
    <row r="77" spans="1:7" ht="25.5">
      <c r="A77" s="211" t="s">
        <v>296</v>
      </c>
      <c r="B77" s="57" t="s">
        <v>578</v>
      </c>
      <c r="C77" s="147">
        <f t="shared" si="2"/>
        <v>2500</v>
      </c>
      <c r="D77" s="511">
        <v>0</v>
      </c>
      <c r="E77" s="511">
        <v>0</v>
      </c>
      <c r="F77" s="147">
        <v>2500</v>
      </c>
      <c r="G77" s="512">
        <v>0</v>
      </c>
    </row>
    <row r="78" spans="1:7" ht="12.75">
      <c r="A78" s="135"/>
      <c r="B78" s="210" t="s">
        <v>52</v>
      </c>
      <c r="C78" s="156">
        <f t="shared" si="2"/>
        <v>15400</v>
      </c>
      <c r="D78" s="513">
        <f>D79</f>
        <v>0</v>
      </c>
      <c r="E78" s="513">
        <f>E79</f>
        <v>0</v>
      </c>
      <c r="F78" s="156">
        <f>F79</f>
        <v>15400</v>
      </c>
      <c r="G78" s="513">
        <f>G79</f>
        <v>0</v>
      </c>
    </row>
    <row r="79" spans="1:7" ht="12.75">
      <c r="A79" s="135" t="s">
        <v>32</v>
      </c>
      <c r="B79" s="82" t="s">
        <v>284</v>
      </c>
      <c r="C79" s="147">
        <f t="shared" si="2"/>
        <v>15400</v>
      </c>
      <c r="D79" s="511">
        <v>0</v>
      </c>
      <c r="E79" s="511">
        <v>0</v>
      </c>
      <c r="F79" s="147">
        <v>15400</v>
      </c>
      <c r="G79" s="511">
        <v>0</v>
      </c>
    </row>
    <row r="80" spans="1:7" ht="12.75">
      <c r="A80" s="135"/>
      <c r="B80" s="149" t="s">
        <v>407</v>
      </c>
      <c r="C80" s="156">
        <f>D80+E80+F80+G80</f>
        <v>19046.2</v>
      </c>
      <c r="D80" s="513">
        <f>D81</f>
        <v>0</v>
      </c>
      <c r="E80" s="513">
        <f>E81</f>
        <v>0</v>
      </c>
      <c r="F80" s="156">
        <f>F81</f>
        <v>19046.2</v>
      </c>
      <c r="G80" s="513">
        <f>G81</f>
        <v>0</v>
      </c>
    </row>
    <row r="81" spans="1:7" ht="25.5">
      <c r="A81" s="135" t="s">
        <v>33</v>
      </c>
      <c r="B81" s="82" t="s">
        <v>408</v>
      </c>
      <c r="C81" s="156">
        <f>D81+E81+F81+G81</f>
        <v>19046.2</v>
      </c>
      <c r="D81" s="513">
        <v>0</v>
      </c>
      <c r="E81" s="513">
        <v>0</v>
      </c>
      <c r="F81" s="206">
        <v>19046.2</v>
      </c>
      <c r="G81" s="513">
        <v>0</v>
      </c>
    </row>
    <row r="82" spans="1:7" ht="14.25">
      <c r="A82" s="589" t="s">
        <v>369</v>
      </c>
      <c r="B82" s="590"/>
      <c r="C82" s="590"/>
      <c r="D82" s="590"/>
      <c r="E82" s="590"/>
      <c r="F82" s="590"/>
      <c r="G82" s="590"/>
    </row>
    <row r="83" spans="1:7" ht="29.25" customHeight="1">
      <c r="A83" s="583" t="s">
        <v>28</v>
      </c>
      <c r="B83" s="583"/>
      <c r="C83" s="209">
        <f>D83+E83+F83+G83</f>
        <v>133319.5</v>
      </c>
      <c r="D83" s="209">
        <f>D84</f>
        <v>106198.7</v>
      </c>
      <c r="E83" s="209">
        <f>E84</f>
        <v>0</v>
      </c>
      <c r="F83" s="209">
        <f>F84</f>
        <v>22000</v>
      </c>
      <c r="G83" s="209">
        <f>G84</f>
        <v>5120.8</v>
      </c>
    </row>
    <row r="84" spans="1:7" ht="25.5">
      <c r="A84" s="135" t="s">
        <v>29</v>
      </c>
      <c r="B84" s="154" t="s">
        <v>30</v>
      </c>
      <c r="C84" s="157">
        <f>D84+E84+F84+G84</f>
        <v>133319.5</v>
      </c>
      <c r="D84" s="157">
        <f>D87+D85</f>
        <v>106198.7</v>
      </c>
      <c r="E84" s="157">
        <f>E87+E85</f>
        <v>0</v>
      </c>
      <c r="F84" s="157">
        <f>F87+F85</f>
        <v>22000</v>
      </c>
      <c r="G84" s="157">
        <f>G87+G85</f>
        <v>5120.8</v>
      </c>
    </row>
    <row r="85" spans="1:7" ht="12.75">
      <c r="A85" s="135"/>
      <c r="B85" s="140" t="s">
        <v>31</v>
      </c>
      <c r="C85" s="146">
        <f>C86</f>
        <v>20483.2</v>
      </c>
      <c r="D85" s="141">
        <f>D86</f>
        <v>15362.4</v>
      </c>
      <c r="E85" s="514">
        <f>E86</f>
        <v>0</v>
      </c>
      <c r="F85" s="146">
        <f>F86</f>
        <v>0</v>
      </c>
      <c r="G85" s="146">
        <f>G86</f>
        <v>5120.8</v>
      </c>
    </row>
    <row r="86" spans="1:7" ht="25.5">
      <c r="A86" s="135" t="s">
        <v>304</v>
      </c>
      <c r="B86" s="143" t="s">
        <v>397</v>
      </c>
      <c r="C86" s="147">
        <f>D86+F86+G86+E86</f>
        <v>20483.2</v>
      </c>
      <c r="D86" s="147">
        <v>15362.4</v>
      </c>
      <c r="E86" s="511">
        <v>0</v>
      </c>
      <c r="F86" s="147">
        <v>0</v>
      </c>
      <c r="G86" s="148">
        <v>5120.8</v>
      </c>
    </row>
    <row r="87" spans="1:7" ht="12.75">
      <c r="A87" s="135"/>
      <c r="B87" s="210" t="s">
        <v>44</v>
      </c>
      <c r="C87" s="158">
        <f>D87+E87+F87+G87</f>
        <v>112836.3</v>
      </c>
      <c r="D87" s="366">
        <f>D88+D89</f>
        <v>90836.3</v>
      </c>
      <c r="E87" s="515">
        <f>E88+E89</f>
        <v>0</v>
      </c>
      <c r="F87" s="366">
        <f>F88+F89</f>
        <v>22000</v>
      </c>
      <c r="G87" s="159">
        <f>G88+G89</f>
        <v>0</v>
      </c>
    </row>
    <row r="88" spans="1:7" ht="12.75">
      <c r="A88" s="135" t="s">
        <v>314</v>
      </c>
      <c r="B88" s="81" t="s">
        <v>211</v>
      </c>
      <c r="C88" s="158">
        <f>D88+E88+F88+G88</f>
        <v>56053</v>
      </c>
      <c r="D88" s="366">
        <f>45783.2-730.2</f>
        <v>45053</v>
      </c>
      <c r="E88" s="515">
        <v>0</v>
      </c>
      <c r="F88" s="158">
        <v>11000</v>
      </c>
      <c r="G88" s="159">
        <v>0</v>
      </c>
    </row>
    <row r="89" spans="1:7" ht="12.75">
      <c r="A89" s="135" t="s">
        <v>315</v>
      </c>
      <c r="B89" s="81" t="s">
        <v>210</v>
      </c>
      <c r="C89" s="158">
        <f>D89+E89+F89+G89</f>
        <v>56783.3</v>
      </c>
      <c r="D89" s="366">
        <v>45783.3</v>
      </c>
      <c r="E89" s="515">
        <v>0</v>
      </c>
      <c r="F89" s="158">
        <v>11000</v>
      </c>
      <c r="G89" s="159">
        <v>0</v>
      </c>
    </row>
    <row r="90" spans="1:7" ht="12.75">
      <c r="A90" s="135"/>
      <c r="B90" s="160" t="s">
        <v>65</v>
      </c>
      <c r="C90" s="134">
        <f>D90+E90+F90+G90</f>
        <v>553033.822</v>
      </c>
      <c r="D90" s="161">
        <f>D83+D69+D10</f>
        <v>287393.8</v>
      </c>
      <c r="E90" s="161">
        <f>E83+E69+E10</f>
        <v>8916.25</v>
      </c>
      <c r="F90" s="161">
        <f>F83+F69+F10</f>
        <v>179361.221</v>
      </c>
      <c r="G90" s="161">
        <f>G83+G69+G10</f>
        <v>77362.551</v>
      </c>
    </row>
  </sheetData>
  <sheetProtection/>
  <mergeCells count="14">
    <mergeCell ref="E1:G1"/>
    <mergeCell ref="E2:G2"/>
    <mergeCell ref="E3:G3"/>
    <mergeCell ref="B5:G5"/>
    <mergeCell ref="A7:A8"/>
    <mergeCell ref="B7:B8"/>
    <mergeCell ref="C7:C8"/>
    <mergeCell ref="D7:G7"/>
    <mergeCell ref="A9:G9"/>
    <mergeCell ref="A10:B10"/>
    <mergeCell ref="A68:G68"/>
    <mergeCell ref="A69:B69"/>
    <mergeCell ref="A82:G82"/>
    <mergeCell ref="A83:B83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276" customWidth="1"/>
    <col min="2" max="2" width="42.28125" style="276" customWidth="1"/>
    <col min="3" max="3" width="18.28125" style="276" customWidth="1"/>
    <col min="4" max="4" width="21.00390625" style="276" customWidth="1"/>
    <col min="5" max="16384" width="9.140625" style="276" customWidth="1"/>
  </cols>
  <sheetData>
    <row r="1" spans="1:4" s="270" customFormat="1" ht="15">
      <c r="A1" s="267"/>
      <c r="B1" s="268"/>
      <c r="C1" s="129" t="s">
        <v>571</v>
      </c>
      <c r="D1" s="269"/>
    </row>
    <row r="2" spans="1:4" s="270" customFormat="1" ht="15">
      <c r="A2" s="267"/>
      <c r="B2" s="268"/>
      <c r="C2" s="129" t="s">
        <v>238</v>
      </c>
      <c r="D2" s="269"/>
    </row>
    <row r="3" spans="1:5" s="270" customFormat="1" ht="15">
      <c r="A3" s="267"/>
      <c r="B3" s="271"/>
      <c r="C3" s="591" t="s">
        <v>598</v>
      </c>
      <c r="D3" s="591"/>
      <c r="E3" s="591"/>
    </row>
    <row r="4" spans="1:4" s="270" customFormat="1" ht="15.75">
      <c r="A4" s="599" t="s">
        <v>379</v>
      </c>
      <c r="B4" s="599"/>
      <c r="C4" s="599"/>
      <c r="D4" s="599"/>
    </row>
    <row r="5" spans="1:3" s="270" customFormat="1" ht="15">
      <c r="A5" s="267"/>
      <c r="B5" s="268"/>
      <c r="C5" s="272"/>
    </row>
    <row r="6" spans="1:4" s="270" customFormat="1" ht="15">
      <c r="A6" s="473" t="s">
        <v>239</v>
      </c>
      <c r="B6" s="474" t="s">
        <v>240</v>
      </c>
      <c r="C6" s="604" t="s">
        <v>325</v>
      </c>
      <c r="D6" s="604"/>
    </row>
    <row r="7" spans="1:4" s="270" customFormat="1" ht="15">
      <c r="A7" s="473">
        <v>1</v>
      </c>
      <c r="B7" s="475" t="s">
        <v>241</v>
      </c>
      <c r="C7" s="597">
        <v>6297.3</v>
      </c>
      <c r="D7" s="598"/>
    </row>
    <row r="8" spans="1:4" s="270" customFormat="1" ht="15">
      <c r="A8" s="473">
        <v>2</v>
      </c>
      <c r="B8" s="476" t="s">
        <v>242</v>
      </c>
      <c r="C8" s="597">
        <v>3990.8</v>
      </c>
      <c r="D8" s="598"/>
    </row>
    <row r="9" spans="1:4" s="270" customFormat="1" ht="15">
      <c r="A9" s="473">
        <v>3</v>
      </c>
      <c r="B9" s="476" t="s">
        <v>243</v>
      </c>
      <c r="C9" s="597">
        <v>0</v>
      </c>
      <c r="D9" s="598"/>
    </row>
    <row r="10" spans="1:4" s="270" customFormat="1" ht="15">
      <c r="A10" s="473">
        <v>4</v>
      </c>
      <c r="B10" s="476" t="s">
        <v>244</v>
      </c>
      <c r="C10" s="597">
        <v>4097.6</v>
      </c>
      <c r="D10" s="598"/>
    </row>
    <row r="11" spans="1:4" s="270" customFormat="1" ht="15">
      <c r="A11" s="473">
        <v>5</v>
      </c>
      <c r="B11" s="476" t="s">
        <v>245</v>
      </c>
      <c r="C11" s="597">
        <v>0</v>
      </c>
      <c r="D11" s="598"/>
    </row>
    <row r="12" spans="1:4" s="270" customFormat="1" ht="15">
      <c r="A12" s="473">
        <v>6</v>
      </c>
      <c r="B12" s="476" t="s">
        <v>246</v>
      </c>
      <c r="C12" s="597">
        <v>12308.9</v>
      </c>
      <c r="D12" s="598"/>
    </row>
    <row r="13" spans="1:4" s="270" customFormat="1" ht="15">
      <c r="A13" s="473">
        <v>7</v>
      </c>
      <c r="B13" s="476" t="s">
        <v>247</v>
      </c>
      <c r="C13" s="597">
        <v>0</v>
      </c>
      <c r="D13" s="598"/>
    </row>
    <row r="14" spans="1:4" s="270" customFormat="1" ht="15">
      <c r="A14" s="473">
        <v>8</v>
      </c>
      <c r="B14" s="476" t="s">
        <v>248</v>
      </c>
      <c r="C14" s="597">
        <v>8596.3</v>
      </c>
      <c r="D14" s="598"/>
    </row>
    <row r="15" spans="1:4" s="270" customFormat="1" ht="15">
      <c r="A15" s="473">
        <v>9</v>
      </c>
      <c r="B15" s="476" t="s">
        <v>249</v>
      </c>
      <c r="C15" s="597">
        <v>5127.9</v>
      </c>
      <c r="D15" s="598"/>
    </row>
    <row r="16" spans="1:4" s="270" customFormat="1" ht="15">
      <c r="A16" s="473">
        <v>10</v>
      </c>
      <c r="B16" s="476" t="s">
        <v>250</v>
      </c>
      <c r="C16" s="597">
        <v>4995.6</v>
      </c>
      <c r="D16" s="598"/>
    </row>
    <row r="17" spans="1:4" s="270" customFormat="1" ht="15">
      <c r="A17" s="473">
        <v>11</v>
      </c>
      <c r="B17" s="476" t="s">
        <v>251</v>
      </c>
      <c r="C17" s="597">
        <v>0</v>
      </c>
      <c r="D17" s="598"/>
    </row>
    <row r="18" spans="1:4" s="270" customFormat="1" ht="15">
      <c r="A18" s="473">
        <v>12</v>
      </c>
      <c r="B18" s="476" t="s">
        <v>252</v>
      </c>
      <c r="C18" s="597">
        <v>5489.8</v>
      </c>
      <c r="D18" s="598"/>
    </row>
    <row r="19" spans="1:4" s="270" customFormat="1" ht="15">
      <c r="A19" s="473">
        <v>13</v>
      </c>
      <c r="B19" s="476" t="s">
        <v>253</v>
      </c>
      <c r="C19" s="597">
        <v>0</v>
      </c>
      <c r="D19" s="598"/>
    </row>
    <row r="20" spans="1:4" s="270" customFormat="1" ht="15">
      <c r="A20" s="473">
        <v>14</v>
      </c>
      <c r="B20" s="476" t="s">
        <v>254</v>
      </c>
      <c r="C20" s="597">
        <v>258.3</v>
      </c>
      <c r="D20" s="598"/>
    </row>
    <row r="21" spans="1:4" s="270" customFormat="1" ht="15">
      <c r="A21" s="473">
        <v>15</v>
      </c>
      <c r="B21" s="476" t="s">
        <v>255</v>
      </c>
      <c r="C21" s="600">
        <v>2938.7</v>
      </c>
      <c r="D21" s="601"/>
    </row>
    <row r="22" spans="1:4" s="270" customFormat="1" ht="15">
      <c r="A22" s="473">
        <v>16</v>
      </c>
      <c r="B22" s="476" t="s">
        <v>256</v>
      </c>
      <c r="C22" s="597">
        <v>0</v>
      </c>
      <c r="D22" s="598"/>
    </row>
    <row r="23" spans="1:4" s="270" customFormat="1" ht="15">
      <c r="A23" s="473">
        <v>17</v>
      </c>
      <c r="B23" s="476" t="s">
        <v>257</v>
      </c>
      <c r="C23" s="597">
        <v>14572.7</v>
      </c>
      <c r="D23" s="598"/>
    </row>
    <row r="24" spans="1:4" s="270" customFormat="1" ht="15">
      <c r="A24" s="473"/>
      <c r="B24" s="477" t="s">
        <v>229</v>
      </c>
      <c r="C24" s="602">
        <f>SUM(C7:C23)</f>
        <v>68673.9</v>
      </c>
      <c r="D24" s="603"/>
    </row>
    <row r="25" spans="1:4" s="270" customFormat="1" ht="15">
      <c r="A25" s="273"/>
      <c r="B25" s="274"/>
      <c r="C25" s="275"/>
      <c r="D25" s="275"/>
    </row>
    <row r="26" s="270" customFormat="1" ht="15">
      <c r="C26" s="267"/>
    </row>
    <row r="27" spans="1:4" ht="15">
      <c r="A27" s="267"/>
      <c r="B27" s="268"/>
      <c r="C27" s="129" t="s">
        <v>584</v>
      </c>
      <c r="D27" s="269"/>
    </row>
    <row r="28" spans="1:4" ht="15">
      <c r="A28" s="267"/>
      <c r="B28" s="268"/>
      <c r="C28" s="129" t="s">
        <v>238</v>
      </c>
      <c r="D28" s="269"/>
    </row>
    <row r="29" spans="1:5" ht="15">
      <c r="A29" s="267"/>
      <c r="B29" s="271"/>
      <c r="C29" s="591" t="s">
        <v>598</v>
      </c>
      <c r="D29" s="591"/>
      <c r="E29" s="591"/>
    </row>
    <row r="30" spans="1:4" ht="9" customHeight="1">
      <c r="A30" s="267"/>
      <c r="B30" s="271"/>
      <c r="C30" s="277"/>
      <c r="D30" s="270"/>
    </row>
    <row r="31" spans="1:4" ht="32.25" customHeight="1">
      <c r="A31" s="599" t="s">
        <v>588</v>
      </c>
      <c r="B31" s="599"/>
      <c r="C31" s="599"/>
      <c r="D31" s="599"/>
    </row>
    <row r="32" spans="1:4" ht="15">
      <c r="A32" s="267"/>
      <c r="B32" s="268"/>
      <c r="C32" s="268"/>
      <c r="D32" s="272"/>
    </row>
    <row r="33" spans="1:4" ht="25.5">
      <c r="A33" s="98" t="s">
        <v>239</v>
      </c>
      <c r="B33" s="478" t="s">
        <v>240</v>
      </c>
      <c r="C33" s="479" t="s">
        <v>380</v>
      </c>
      <c r="D33" s="480" t="s">
        <v>381</v>
      </c>
    </row>
    <row r="34" spans="1:4" ht="14.25">
      <c r="A34" s="473">
        <v>1</v>
      </c>
      <c r="B34" s="475" t="s">
        <v>241</v>
      </c>
      <c r="C34" s="481">
        <v>6329</v>
      </c>
      <c r="D34" s="481">
        <v>5324.5</v>
      </c>
    </row>
    <row r="35" spans="1:4" ht="14.25">
      <c r="A35" s="473">
        <v>2</v>
      </c>
      <c r="B35" s="476" t="s">
        <v>242</v>
      </c>
      <c r="C35" s="481">
        <v>3860.1</v>
      </c>
      <c r="D35" s="481">
        <v>3054.4</v>
      </c>
    </row>
    <row r="36" spans="1:4" ht="14.25">
      <c r="A36" s="473">
        <v>3</v>
      </c>
      <c r="B36" s="476" t="s">
        <v>243</v>
      </c>
      <c r="C36" s="481">
        <v>0</v>
      </c>
      <c r="D36" s="481">
        <v>0</v>
      </c>
    </row>
    <row r="37" spans="1:4" ht="14.25">
      <c r="A37" s="473">
        <v>4</v>
      </c>
      <c r="B37" s="476" t="s">
        <v>244</v>
      </c>
      <c r="C37" s="481">
        <v>4176.8</v>
      </c>
      <c r="D37" s="481">
        <v>3591.3</v>
      </c>
    </row>
    <row r="38" spans="1:4" ht="14.25">
      <c r="A38" s="473">
        <v>5</v>
      </c>
      <c r="B38" s="476" t="s">
        <v>245</v>
      </c>
      <c r="C38" s="481">
        <v>0</v>
      </c>
      <c r="D38" s="481">
        <v>0</v>
      </c>
    </row>
    <row r="39" spans="1:4" ht="14.25">
      <c r="A39" s="473">
        <v>6</v>
      </c>
      <c r="B39" s="476" t="s">
        <v>246</v>
      </c>
      <c r="C39" s="481">
        <v>12492.2</v>
      </c>
      <c r="D39" s="481">
        <v>10591.9</v>
      </c>
    </row>
    <row r="40" spans="1:4" ht="14.25">
      <c r="A40" s="473">
        <v>7</v>
      </c>
      <c r="B40" s="476" t="s">
        <v>247</v>
      </c>
      <c r="C40" s="481">
        <v>0</v>
      </c>
      <c r="D40" s="481">
        <v>0</v>
      </c>
    </row>
    <row r="41" spans="1:4" ht="14.25">
      <c r="A41" s="473">
        <v>8</v>
      </c>
      <c r="B41" s="476" t="s">
        <v>248</v>
      </c>
      <c r="C41" s="481">
        <v>8649.6</v>
      </c>
      <c r="D41" s="481">
        <v>7239.3</v>
      </c>
    </row>
    <row r="42" spans="1:4" ht="14.25">
      <c r="A42" s="473">
        <v>9</v>
      </c>
      <c r="B42" s="476" t="s">
        <v>249</v>
      </c>
      <c r="C42" s="481">
        <v>5115.7</v>
      </c>
      <c r="D42" s="481">
        <v>4299.6</v>
      </c>
    </row>
    <row r="43" spans="1:4" ht="14.25">
      <c r="A43" s="473">
        <v>10</v>
      </c>
      <c r="B43" s="476" t="s">
        <v>250</v>
      </c>
      <c r="C43" s="481">
        <v>5006.4</v>
      </c>
      <c r="D43" s="481">
        <v>4210.7</v>
      </c>
    </row>
    <row r="44" spans="1:4" ht="14.25">
      <c r="A44" s="473">
        <v>11</v>
      </c>
      <c r="B44" s="476" t="s">
        <v>251</v>
      </c>
      <c r="C44" s="481">
        <v>0</v>
      </c>
      <c r="D44" s="481">
        <v>0</v>
      </c>
    </row>
    <row r="45" spans="1:4" ht="14.25">
      <c r="A45" s="473">
        <v>12</v>
      </c>
      <c r="B45" s="476" t="s">
        <v>252</v>
      </c>
      <c r="C45" s="481">
        <v>5327</v>
      </c>
      <c r="D45" s="481">
        <v>4240.6</v>
      </c>
    </row>
    <row r="46" spans="1:4" ht="14.25">
      <c r="A46" s="473">
        <v>13</v>
      </c>
      <c r="B46" s="476" t="s">
        <v>253</v>
      </c>
      <c r="C46" s="481">
        <v>0</v>
      </c>
      <c r="D46" s="481">
        <v>0</v>
      </c>
    </row>
    <row r="47" spans="1:4" ht="14.25">
      <c r="A47" s="473">
        <v>14</v>
      </c>
      <c r="B47" s="476" t="s">
        <v>254</v>
      </c>
      <c r="C47" s="481">
        <v>341.6</v>
      </c>
      <c r="D47" s="481">
        <v>317</v>
      </c>
    </row>
    <row r="48" spans="1:4" ht="14.25">
      <c r="A48" s="473">
        <v>15</v>
      </c>
      <c r="B48" s="476" t="s">
        <v>255</v>
      </c>
      <c r="C48" s="481">
        <v>2985.5</v>
      </c>
      <c r="D48" s="481">
        <v>2557</v>
      </c>
    </row>
    <row r="49" spans="1:4" ht="14.25">
      <c r="A49" s="473">
        <v>16</v>
      </c>
      <c r="B49" s="476" t="s">
        <v>256</v>
      </c>
      <c r="C49" s="481">
        <v>0</v>
      </c>
      <c r="D49" s="481">
        <v>0</v>
      </c>
    </row>
    <row r="50" spans="1:4" ht="14.25">
      <c r="A50" s="473">
        <v>17</v>
      </c>
      <c r="B50" s="476" t="s">
        <v>257</v>
      </c>
      <c r="C50" s="481">
        <v>14744.9</v>
      </c>
      <c r="D50" s="481">
        <v>12530</v>
      </c>
    </row>
    <row r="51" spans="1:4" ht="14.25">
      <c r="A51" s="473"/>
      <c r="B51" s="477" t="s">
        <v>229</v>
      </c>
      <c r="C51" s="482">
        <f>SUM(C34:C50)</f>
        <v>69028.8</v>
      </c>
      <c r="D51" s="483">
        <f>SUM(D34:D50)</f>
        <v>57956.3</v>
      </c>
    </row>
  </sheetData>
  <sheetProtection/>
  <mergeCells count="23">
    <mergeCell ref="A4:D4"/>
    <mergeCell ref="C6:D6"/>
    <mergeCell ref="C7:D7"/>
    <mergeCell ref="C8:D8"/>
    <mergeCell ref="C9:D9"/>
    <mergeCell ref="C3:E3"/>
    <mergeCell ref="C10:D10"/>
    <mergeCell ref="C11:D11"/>
    <mergeCell ref="C20:D20"/>
    <mergeCell ref="C24:D24"/>
    <mergeCell ref="C22:D22"/>
    <mergeCell ref="C14:D14"/>
    <mergeCell ref="C15:D15"/>
    <mergeCell ref="C29:E29"/>
    <mergeCell ref="C12:D12"/>
    <mergeCell ref="C13:D13"/>
    <mergeCell ref="A31:D31"/>
    <mergeCell ref="C16:D16"/>
    <mergeCell ref="C17:D17"/>
    <mergeCell ref="C18:D18"/>
    <mergeCell ref="C19:D19"/>
    <mergeCell ref="C21:D21"/>
    <mergeCell ref="C23:D23"/>
  </mergeCells>
  <printOptions/>
  <pageMargins left="0.7086614173228347" right="0.31496062992125984" top="0.5511811023622047" bottom="0.3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7109375" style="281" customWidth="1"/>
    <col min="2" max="2" width="46.8515625" style="280" customWidth="1"/>
    <col min="3" max="3" width="28.8515625" style="281" customWidth="1"/>
    <col min="4" max="4" width="5.28125" style="280" customWidth="1"/>
    <col min="5" max="16384" width="9.140625" style="280" customWidth="1"/>
  </cols>
  <sheetData>
    <row r="1" spans="1:4" s="270" customFormat="1" ht="15">
      <c r="A1" s="267"/>
      <c r="C1" s="129" t="s">
        <v>585</v>
      </c>
      <c r="D1" s="279"/>
    </row>
    <row r="2" spans="1:4" s="270" customFormat="1" ht="15">
      <c r="A2" s="267"/>
      <c r="C2" s="129" t="s">
        <v>238</v>
      </c>
      <c r="D2" s="279"/>
    </row>
    <row r="3" spans="1:4" s="270" customFormat="1" ht="15">
      <c r="A3" s="267"/>
      <c r="C3" s="265" t="s">
        <v>598</v>
      </c>
      <c r="D3" s="279"/>
    </row>
    <row r="5" spans="1:13" ht="34.5" customHeight="1">
      <c r="A5" s="575" t="s">
        <v>382</v>
      </c>
      <c r="B5" s="575"/>
      <c r="C5" s="575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7" spans="1:3" ht="32.25" customHeight="1">
      <c r="A7" s="98" t="s">
        <v>239</v>
      </c>
      <c r="B7" s="484" t="s">
        <v>93</v>
      </c>
      <c r="C7" s="484" t="s">
        <v>325</v>
      </c>
    </row>
    <row r="8" spans="1:3" ht="15.75">
      <c r="A8" s="473">
        <v>1</v>
      </c>
      <c r="B8" s="485" t="s">
        <v>242</v>
      </c>
      <c r="C8" s="486">
        <v>2666</v>
      </c>
    </row>
    <row r="9" spans="1:3" ht="15.75">
      <c r="A9" s="473">
        <v>2</v>
      </c>
      <c r="B9" s="485" t="s">
        <v>243</v>
      </c>
      <c r="C9" s="486">
        <v>8000</v>
      </c>
    </row>
    <row r="10" spans="1:3" ht="15.75">
      <c r="A10" s="473">
        <v>3</v>
      </c>
      <c r="B10" s="485" t="s">
        <v>247</v>
      </c>
      <c r="C10" s="486">
        <v>5500</v>
      </c>
    </row>
    <row r="11" spans="1:3" ht="15.75">
      <c r="A11" s="473">
        <v>4</v>
      </c>
      <c r="B11" s="476" t="s">
        <v>248</v>
      </c>
      <c r="C11" s="487">
        <v>4765</v>
      </c>
    </row>
    <row r="12" spans="1:3" ht="15.75">
      <c r="A12" s="473">
        <v>5</v>
      </c>
      <c r="B12" s="476" t="s">
        <v>249</v>
      </c>
      <c r="C12" s="487">
        <v>3000</v>
      </c>
    </row>
    <row r="13" spans="1:3" ht="15.75">
      <c r="A13" s="473">
        <v>6</v>
      </c>
      <c r="B13" s="476" t="s">
        <v>250</v>
      </c>
      <c r="C13" s="487">
        <f>5400</f>
        <v>5400</v>
      </c>
    </row>
    <row r="14" spans="1:3" ht="15" customHeight="1">
      <c r="A14" s="473">
        <v>7</v>
      </c>
      <c r="B14" s="476" t="s">
        <v>252</v>
      </c>
      <c r="C14" s="487">
        <v>5500</v>
      </c>
    </row>
    <row r="15" spans="1:3" ht="15.75" customHeight="1">
      <c r="A15" s="473">
        <v>8</v>
      </c>
      <c r="B15" s="476" t="s">
        <v>254</v>
      </c>
      <c r="C15" s="487">
        <v>5100</v>
      </c>
    </row>
    <row r="16" spans="1:3" ht="15.75">
      <c r="A16" s="473">
        <v>9</v>
      </c>
      <c r="B16" s="476" t="s">
        <v>256</v>
      </c>
      <c r="C16" s="487">
        <v>4090</v>
      </c>
    </row>
    <row r="17" spans="1:3" ht="15" customHeight="1">
      <c r="A17" s="473">
        <v>10</v>
      </c>
      <c r="B17" s="476" t="s">
        <v>257</v>
      </c>
      <c r="C17" s="487">
        <f>14500+2500</f>
        <v>17000</v>
      </c>
    </row>
    <row r="18" spans="1:3" ht="15.75">
      <c r="A18" s="473"/>
      <c r="B18" s="488" t="s">
        <v>94</v>
      </c>
      <c r="C18" s="489">
        <f>SUM(C8:C17)</f>
        <v>61021</v>
      </c>
    </row>
    <row r="21" spans="1:13" ht="34.5" customHeight="1" hidden="1">
      <c r="A21" s="575" t="s">
        <v>95</v>
      </c>
      <c r="B21" s="575"/>
      <c r="C21" s="575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ht="7.5" customHeight="1" hidden="1"/>
    <row r="23" spans="1:3" s="270" customFormat="1" ht="32.25" customHeight="1" hidden="1">
      <c r="A23" s="278" t="s">
        <v>239</v>
      </c>
      <c r="B23" s="286" t="s">
        <v>93</v>
      </c>
      <c r="C23" s="286" t="s">
        <v>325</v>
      </c>
    </row>
    <row r="24" spans="1:3" ht="20.25" customHeight="1" hidden="1">
      <c r="A24" s="283"/>
      <c r="B24" s="282" t="s">
        <v>96</v>
      </c>
      <c r="C24" s="287">
        <v>45000</v>
      </c>
    </row>
    <row r="25" spans="1:3" ht="15.75" customHeight="1" hidden="1">
      <c r="A25" s="283"/>
      <c r="B25" s="284" t="s">
        <v>94</v>
      </c>
      <c r="C25" s="285">
        <f>C24</f>
        <v>45000</v>
      </c>
    </row>
    <row r="26" ht="15.75" hidden="1"/>
    <row r="27" ht="11.25" customHeight="1" hidden="1"/>
    <row r="28" spans="1:13" ht="32.25" customHeight="1" hidden="1">
      <c r="A28" s="575" t="s">
        <v>92</v>
      </c>
      <c r="B28" s="575"/>
      <c r="C28" s="575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ht="10.5" customHeight="1" hidden="1"/>
    <row r="30" spans="1:3" s="270" customFormat="1" ht="25.5" customHeight="1" hidden="1">
      <c r="A30" s="278" t="s">
        <v>239</v>
      </c>
      <c r="B30" s="286" t="s">
        <v>93</v>
      </c>
      <c r="C30" s="286" t="s">
        <v>325</v>
      </c>
    </row>
    <row r="31" spans="1:3" ht="20.25" customHeight="1" hidden="1">
      <c r="A31" s="283"/>
      <c r="B31" s="282" t="s">
        <v>96</v>
      </c>
      <c r="C31" s="287">
        <v>45000</v>
      </c>
    </row>
    <row r="32" spans="1:3" ht="15.75" customHeight="1" hidden="1">
      <c r="A32" s="283"/>
      <c r="B32" s="284" t="s">
        <v>94</v>
      </c>
      <c r="C32" s="285">
        <f>C31</f>
        <v>45000</v>
      </c>
    </row>
  </sheetData>
  <sheetProtection/>
  <mergeCells count="3">
    <mergeCell ref="A5:C5"/>
    <mergeCell ref="A21:C21"/>
    <mergeCell ref="A28:C28"/>
  </mergeCells>
  <printOptions/>
  <pageMargins left="1.1023622047244095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1"/>
  <sheetViews>
    <sheetView zoomScalePageLayoutView="0" workbookViewId="0" topLeftCell="C1">
      <selection activeCell="L7" sqref="L7"/>
    </sheetView>
  </sheetViews>
  <sheetFormatPr defaultColWidth="10.28125" defaultRowHeight="12.75"/>
  <cols>
    <col min="1" max="1" width="4.421875" style="6" customWidth="1"/>
    <col min="2" max="2" width="15.421875" style="127" customWidth="1"/>
    <col min="3" max="3" width="11.421875" style="6" customWidth="1"/>
    <col min="4" max="4" width="11.28125" style="6" customWidth="1"/>
    <col min="5" max="5" width="10.00390625" style="127" customWidth="1"/>
    <col min="6" max="6" width="11.28125" style="127" customWidth="1"/>
    <col min="7" max="7" width="11.00390625" style="127" customWidth="1"/>
    <col min="8" max="8" width="11.140625" style="127" customWidth="1"/>
    <col min="9" max="9" width="10.28125" style="127" customWidth="1"/>
    <col min="10" max="11" width="9.140625" style="127" customWidth="1"/>
    <col min="12" max="12" width="8.421875" style="127" customWidth="1"/>
    <col min="13" max="14" width="9.00390625" style="127" customWidth="1"/>
    <col min="15" max="15" width="10.7109375" style="127" customWidth="1"/>
    <col min="16" max="16" width="8.57421875" style="127" customWidth="1"/>
    <col min="17" max="17" width="10.00390625" style="127" customWidth="1"/>
    <col min="18" max="18" width="10.421875" style="127" customWidth="1"/>
    <col min="19" max="19" width="11.7109375" style="127" customWidth="1"/>
    <col min="20" max="20" width="9.421875" style="127" customWidth="1"/>
    <col min="21" max="21" width="9.7109375" style="127" customWidth="1"/>
    <col min="22" max="22" width="12.140625" style="127" customWidth="1"/>
    <col min="23" max="23" width="15.28125" style="127" customWidth="1"/>
    <col min="24" max="24" width="4.421875" style="127" bestFit="1" customWidth="1"/>
    <col min="25" max="16384" width="10.28125" style="127" customWidth="1"/>
  </cols>
  <sheetData>
    <row r="1" ht="12.75">
      <c r="J1" s="13" t="s">
        <v>515</v>
      </c>
    </row>
    <row r="2" ht="12.75">
      <c r="J2" s="13" t="s">
        <v>238</v>
      </c>
    </row>
    <row r="3" ht="12.75">
      <c r="J3" s="127" t="s">
        <v>598</v>
      </c>
    </row>
    <row r="5" spans="1:24" ht="15.75">
      <c r="A5" s="579" t="s">
        <v>383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2:4" ht="12.75">
      <c r="B6" s="6"/>
      <c r="C6" s="7"/>
      <c r="D6" s="7"/>
    </row>
    <row r="7" spans="1:24" s="509" customFormat="1" ht="191.25">
      <c r="A7" s="163" t="s">
        <v>21</v>
      </c>
      <c r="B7" s="163" t="s">
        <v>0</v>
      </c>
      <c r="C7" s="163" t="s">
        <v>299</v>
      </c>
      <c r="D7" s="163" t="s">
        <v>278</v>
      </c>
      <c r="E7" s="163" t="s">
        <v>198</v>
      </c>
      <c r="F7" s="163" t="s">
        <v>279</v>
      </c>
      <c r="G7" s="163" t="s">
        <v>384</v>
      </c>
      <c r="H7" s="261" t="s">
        <v>285</v>
      </c>
      <c r="I7" s="261" t="s">
        <v>280</v>
      </c>
      <c r="J7" s="163" t="s">
        <v>438</v>
      </c>
      <c r="K7" s="262" t="s">
        <v>282</v>
      </c>
      <c r="L7" s="262" t="s">
        <v>283</v>
      </c>
      <c r="M7" s="262" t="s">
        <v>201</v>
      </c>
      <c r="N7" s="262" t="s">
        <v>281</v>
      </c>
      <c r="O7" s="163" t="s">
        <v>327</v>
      </c>
      <c r="P7" s="262" t="s">
        <v>442</v>
      </c>
      <c r="Q7" s="262" t="s">
        <v>1</v>
      </c>
      <c r="R7" s="261" t="s">
        <v>385</v>
      </c>
      <c r="S7" s="262" t="s">
        <v>199</v>
      </c>
      <c r="T7" s="262" t="s">
        <v>574</v>
      </c>
      <c r="U7" s="262" t="s">
        <v>575</v>
      </c>
      <c r="V7" s="263" t="s">
        <v>226</v>
      </c>
      <c r="W7" s="163" t="s">
        <v>0</v>
      </c>
      <c r="X7" s="163" t="s">
        <v>21</v>
      </c>
    </row>
    <row r="8" spans="1:24" s="315" customFormat="1" ht="10.5">
      <c r="A8" s="312">
        <v>1</v>
      </c>
      <c r="B8" s="312">
        <v>2</v>
      </c>
      <c r="C8" s="312">
        <v>3</v>
      </c>
      <c r="D8" s="312">
        <v>4</v>
      </c>
      <c r="E8" s="312">
        <v>5</v>
      </c>
      <c r="F8" s="312">
        <v>6</v>
      </c>
      <c r="G8" s="312">
        <v>7</v>
      </c>
      <c r="H8" s="313">
        <v>8</v>
      </c>
      <c r="I8" s="313">
        <v>9</v>
      </c>
      <c r="J8" s="312">
        <v>10</v>
      </c>
      <c r="K8" s="314">
        <v>11</v>
      </c>
      <c r="L8" s="314">
        <v>12</v>
      </c>
      <c r="M8" s="314">
        <v>13</v>
      </c>
      <c r="N8" s="314">
        <v>14</v>
      </c>
      <c r="O8" s="312">
        <v>15</v>
      </c>
      <c r="P8" s="314">
        <v>16</v>
      </c>
      <c r="Q8" s="314">
        <v>17</v>
      </c>
      <c r="R8" s="313">
        <v>18</v>
      </c>
      <c r="S8" s="314">
        <v>19</v>
      </c>
      <c r="T8" s="314">
        <v>20</v>
      </c>
      <c r="U8" s="314">
        <v>21</v>
      </c>
      <c r="V8" s="314">
        <v>22</v>
      </c>
      <c r="W8" s="312">
        <v>23</v>
      </c>
      <c r="X8" s="312">
        <v>24</v>
      </c>
    </row>
    <row r="9" spans="1:24" ht="12.75">
      <c r="A9" s="11">
        <v>1</v>
      </c>
      <c r="B9" s="80" t="s">
        <v>2</v>
      </c>
      <c r="C9" s="187">
        <v>144.1</v>
      </c>
      <c r="D9" s="184">
        <v>124.4</v>
      </c>
      <c r="E9" s="296">
        <v>140.8</v>
      </c>
      <c r="F9" s="296">
        <v>61.5</v>
      </c>
      <c r="G9" s="296">
        <v>18.4</v>
      </c>
      <c r="H9" s="296">
        <v>23</v>
      </c>
      <c r="I9" s="296">
        <v>23</v>
      </c>
      <c r="J9" s="187" t="s">
        <v>76</v>
      </c>
      <c r="K9" s="297"/>
      <c r="L9" s="298" t="s">
        <v>76</v>
      </c>
      <c r="M9" s="180" t="s">
        <v>76</v>
      </c>
      <c r="N9" s="180" t="s">
        <v>76</v>
      </c>
      <c r="O9" s="299">
        <v>27.7</v>
      </c>
      <c r="P9" s="297">
        <v>60</v>
      </c>
      <c r="Q9" s="300">
        <v>4000</v>
      </c>
      <c r="R9" s="301">
        <f>384-71.138</f>
        <v>312.862</v>
      </c>
      <c r="S9" s="298" t="s">
        <v>76</v>
      </c>
      <c r="T9" s="298"/>
      <c r="U9" s="298"/>
      <c r="V9" s="118">
        <f>SUM(C9:U9)</f>
        <v>4935.762</v>
      </c>
      <c r="W9" s="80" t="s">
        <v>2</v>
      </c>
      <c r="X9" s="11">
        <v>1</v>
      </c>
    </row>
    <row r="10" spans="1:24" ht="12.75">
      <c r="A10" s="11">
        <v>2</v>
      </c>
      <c r="B10" s="80" t="s">
        <v>3</v>
      </c>
      <c r="C10" s="187">
        <v>108</v>
      </c>
      <c r="D10" s="184">
        <v>254.6</v>
      </c>
      <c r="E10" s="296">
        <v>25.7</v>
      </c>
      <c r="F10" s="296">
        <v>111.7</v>
      </c>
      <c r="G10" s="296">
        <v>18.4</v>
      </c>
      <c r="H10" s="296">
        <v>45.9</v>
      </c>
      <c r="I10" s="296">
        <v>45.9</v>
      </c>
      <c r="J10" s="187" t="s">
        <v>76</v>
      </c>
      <c r="K10" s="297">
        <v>0</v>
      </c>
      <c r="L10" s="298" t="s">
        <v>76</v>
      </c>
      <c r="M10" s="180" t="s">
        <v>76</v>
      </c>
      <c r="N10" s="180" t="s">
        <v>76</v>
      </c>
      <c r="O10" s="299">
        <v>42.4</v>
      </c>
      <c r="P10" s="302">
        <f>15.4+5.6</f>
        <v>21</v>
      </c>
      <c r="Q10" s="303">
        <f>1030.1+646.76</f>
        <v>1676.86</v>
      </c>
      <c r="R10" s="301">
        <f>704-130.419</f>
        <v>573.581</v>
      </c>
      <c r="S10" s="303">
        <f>1166.6-195.291</f>
        <v>971.309</v>
      </c>
      <c r="T10" s="303"/>
      <c r="U10" s="303"/>
      <c r="V10" s="118">
        <f aca="true" t="shared" si="0" ref="V10:V25">SUM(C10:U10)</f>
        <v>3895.35</v>
      </c>
      <c r="W10" s="80" t="s">
        <v>3</v>
      </c>
      <c r="X10" s="11">
        <v>2</v>
      </c>
    </row>
    <row r="11" spans="1:24" ht="12.75">
      <c r="A11" s="11">
        <v>3</v>
      </c>
      <c r="B11" s="80" t="s">
        <v>4</v>
      </c>
      <c r="C11" s="187">
        <v>180.1</v>
      </c>
      <c r="D11" s="184">
        <v>314.1</v>
      </c>
      <c r="E11" s="296">
        <v>31.6</v>
      </c>
      <c r="F11" s="296">
        <v>112.9</v>
      </c>
      <c r="G11" s="296">
        <v>60</v>
      </c>
      <c r="H11" s="296">
        <v>50.9</v>
      </c>
      <c r="I11" s="296">
        <v>50.9</v>
      </c>
      <c r="J11" s="304">
        <v>103.8</v>
      </c>
      <c r="K11" s="297">
        <v>0</v>
      </c>
      <c r="L11" s="298" t="s">
        <v>76</v>
      </c>
      <c r="M11" s="180" t="s">
        <v>76</v>
      </c>
      <c r="N11" s="180" t="s">
        <v>76</v>
      </c>
      <c r="O11" s="299">
        <v>61.5</v>
      </c>
      <c r="P11" s="297">
        <v>243</v>
      </c>
      <c r="Q11" s="303">
        <f>1000+8000+5000+1100+1100</f>
        <v>16200</v>
      </c>
      <c r="R11" s="301">
        <f>896-165.988</f>
        <v>730.012</v>
      </c>
      <c r="S11" s="299" t="s">
        <v>76</v>
      </c>
      <c r="T11" s="299"/>
      <c r="U11" s="299"/>
      <c r="V11" s="118">
        <f t="shared" si="0"/>
        <v>18138.812</v>
      </c>
      <c r="W11" s="80" t="s">
        <v>4</v>
      </c>
      <c r="X11" s="11">
        <v>3</v>
      </c>
    </row>
    <row r="12" spans="1:24" ht="12.75">
      <c r="A12" s="11">
        <v>4</v>
      </c>
      <c r="B12" s="80" t="s">
        <v>5</v>
      </c>
      <c r="C12" s="187">
        <v>72</v>
      </c>
      <c r="D12" s="184">
        <v>52.3</v>
      </c>
      <c r="E12" s="296">
        <v>4</v>
      </c>
      <c r="F12" s="296">
        <v>8.8</v>
      </c>
      <c r="G12" s="296">
        <v>13.8</v>
      </c>
      <c r="H12" s="296">
        <v>4.6</v>
      </c>
      <c r="I12" s="296">
        <v>4.6</v>
      </c>
      <c r="J12" s="299" t="s">
        <v>76</v>
      </c>
      <c r="K12" s="299">
        <v>0</v>
      </c>
      <c r="L12" s="298" t="s">
        <v>76</v>
      </c>
      <c r="M12" s="180" t="s">
        <v>76</v>
      </c>
      <c r="N12" s="180" t="s">
        <v>76</v>
      </c>
      <c r="O12" s="299">
        <v>10.9</v>
      </c>
      <c r="P12" s="305" t="s">
        <v>76</v>
      </c>
      <c r="Q12" s="305" t="s">
        <v>76</v>
      </c>
      <c r="R12" s="301">
        <f>149.3-27.631</f>
        <v>121.669</v>
      </c>
      <c r="S12" s="299" t="s">
        <v>76</v>
      </c>
      <c r="T12" s="299"/>
      <c r="U12" s="299"/>
      <c r="V12" s="118">
        <f t="shared" si="0"/>
        <v>292.669</v>
      </c>
      <c r="W12" s="80" t="s">
        <v>5</v>
      </c>
      <c r="X12" s="11">
        <v>4</v>
      </c>
    </row>
    <row r="13" spans="1:24" ht="12.75">
      <c r="A13" s="11">
        <v>5</v>
      </c>
      <c r="B13" s="80" t="s">
        <v>6</v>
      </c>
      <c r="C13" s="187">
        <v>144.1</v>
      </c>
      <c r="D13" s="184">
        <v>339.1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304">
        <v>22.3</v>
      </c>
      <c r="K13" s="297">
        <v>0</v>
      </c>
      <c r="L13" s="298" t="s">
        <v>76</v>
      </c>
      <c r="M13" s="180" t="s">
        <v>76</v>
      </c>
      <c r="N13" s="180" t="s">
        <v>76</v>
      </c>
      <c r="O13" s="299">
        <v>75.2</v>
      </c>
      <c r="P13" s="305" t="s">
        <v>76</v>
      </c>
      <c r="Q13" s="305" t="s">
        <v>76</v>
      </c>
      <c r="R13" s="301">
        <f>789.4-111.532</f>
        <v>677.868</v>
      </c>
      <c r="S13" s="303">
        <f>875-146.518</f>
        <v>728.482</v>
      </c>
      <c r="T13" s="303"/>
      <c r="U13" s="303"/>
      <c r="V13" s="118">
        <f t="shared" si="0"/>
        <v>1987.05</v>
      </c>
      <c r="W13" s="80" t="s">
        <v>6</v>
      </c>
      <c r="X13" s="11">
        <v>5</v>
      </c>
    </row>
    <row r="14" spans="1:24" ht="12.75">
      <c r="A14" s="11">
        <v>6</v>
      </c>
      <c r="B14" s="80" t="s">
        <v>7</v>
      </c>
      <c r="C14" s="187">
        <v>216.1</v>
      </c>
      <c r="D14" s="184">
        <v>315.2</v>
      </c>
      <c r="E14" s="296">
        <f>153.3-153.3</f>
        <v>0</v>
      </c>
      <c r="F14" s="296">
        <f>60.4-60.4</f>
        <v>0</v>
      </c>
      <c r="G14" s="296">
        <f>41.5-41.5</f>
        <v>0</v>
      </c>
      <c r="H14" s="296">
        <f>27-27</f>
        <v>0</v>
      </c>
      <c r="I14" s="296">
        <f>27-27</f>
        <v>0</v>
      </c>
      <c r="J14" s="299" t="s">
        <v>76</v>
      </c>
      <c r="K14" s="297">
        <v>0</v>
      </c>
      <c r="L14" s="298" t="s">
        <v>76</v>
      </c>
      <c r="M14" s="180" t="s">
        <v>76</v>
      </c>
      <c r="N14" s="180" t="s">
        <v>76</v>
      </c>
      <c r="O14" s="299">
        <v>64.4</v>
      </c>
      <c r="P14" s="305" t="s">
        <v>76</v>
      </c>
      <c r="Q14" s="305" t="s">
        <v>76</v>
      </c>
      <c r="R14" s="301">
        <f>981.4-181.863</f>
        <v>799.537</v>
      </c>
      <c r="S14" s="303" t="s">
        <v>76</v>
      </c>
      <c r="T14" s="303"/>
      <c r="U14" s="303"/>
      <c r="V14" s="118">
        <f t="shared" si="0"/>
        <v>1395.237</v>
      </c>
      <c r="W14" s="80" t="s">
        <v>7</v>
      </c>
      <c r="X14" s="11">
        <v>6</v>
      </c>
    </row>
    <row r="15" spans="1:24" ht="12.75">
      <c r="A15" s="11">
        <v>7</v>
      </c>
      <c r="B15" s="80" t="s">
        <v>8</v>
      </c>
      <c r="C15" s="187">
        <v>252.1</v>
      </c>
      <c r="D15" s="184">
        <v>500.2</v>
      </c>
      <c r="E15" s="296">
        <v>1.9</v>
      </c>
      <c r="F15" s="296">
        <v>115.1</v>
      </c>
      <c r="G15" s="296">
        <v>69.1</v>
      </c>
      <c r="H15" s="296">
        <v>48.4</v>
      </c>
      <c r="I15" s="296">
        <v>48.4</v>
      </c>
      <c r="J15" s="304">
        <v>50.2</v>
      </c>
      <c r="K15" s="297">
        <v>0</v>
      </c>
      <c r="L15" s="298" t="s">
        <v>76</v>
      </c>
      <c r="M15" s="180" t="s">
        <v>76</v>
      </c>
      <c r="N15" s="180" t="s">
        <v>76</v>
      </c>
      <c r="O15" s="299">
        <v>77.7</v>
      </c>
      <c r="P15" s="305" t="s">
        <v>76</v>
      </c>
      <c r="Q15" s="305" t="s">
        <v>76</v>
      </c>
      <c r="R15" s="301">
        <f>2197.4-511.419</f>
        <v>1685.981</v>
      </c>
      <c r="S15" s="303" t="s">
        <v>76</v>
      </c>
      <c r="T15" s="303"/>
      <c r="U15" s="303"/>
      <c r="V15" s="118">
        <f t="shared" si="0"/>
        <v>2849.081</v>
      </c>
      <c r="W15" s="80" t="s">
        <v>8</v>
      </c>
      <c r="X15" s="11">
        <v>7</v>
      </c>
    </row>
    <row r="16" spans="1:24" ht="12.75">
      <c r="A16" s="11">
        <v>8</v>
      </c>
      <c r="B16" s="80" t="s">
        <v>9</v>
      </c>
      <c r="C16" s="187">
        <v>180.1</v>
      </c>
      <c r="D16" s="184">
        <v>415</v>
      </c>
      <c r="E16" s="296">
        <v>40.1</v>
      </c>
      <c r="F16" s="296">
        <v>104</v>
      </c>
      <c r="G16" s="296">
        <v>41.5</v>
      </c>
      <c r="H16" s="296">
        <v>44.9</v>
      </c>
      <c r="I16" s="296">
        <v>44.9</v>
      </c>
      <c r="J16" s="304">
        <v>6.6</v>
      </c>
      <c r="K16" s="297">
        <v>2467.4</v>
      </c>
      <c r="L16" s="299">
        <v>37</v>
      </c>
      <c r="M16" s="180" t="s">
        <v>76</v>
      </c>
      <c r="N16" s="180" t="s">
        <v>76</v>
      </c>
      <c r="O16" s="299">
        <v>66.1</v>
      </c>
      <c r="P16" s="305" t="s">
        <v>76</v>
      </c>
      <c r="Q16" s="305" t="s">
        <v>76</v>
      </c>
      <c r="R16" s="301">
        <f>789.4-146.294</f>
        <v>643.106</v>
      </c>
      <c r="S16" s="303" t="s">
        <v>76</v>
      </c>
      <c r="T16" s="303"/>
      <c r="U16" s="303"/>
      <c r="V16" s="118">
        <f t="shared" si="0"/>
        <v>4090.706</v>
      </c>
      <c r="W16" s="80" t="s">
        <v>9</v>
      </c>
      <c r="X16" s="11">
        <v>8</v>
      </c>
    </row>
    <row r="17" spans="1:24" ht="12.75">
      <c r="A17" s="11">
        <v>9</v>
      </c>
      <c r="B17" s="80" t="s">
        <v>10</v>
      </c>
      <c r="C17" s="187">
        <v>108</v>
      </c>
      <c r="D17" s="184">
        <v>113.6</v>
      </c>
      <c r="E17" s="296">
        <v>14.2</v>
      </c>
      <c r="F17" s="296">
        <v>7.3</v>
      </c>
      <c r="G17" s="296">
        <v>9</v>
      </c>
      <c r="H17" s="296">
        <v>9.3</v>
      </c>
      <c r="I17" s="296">
        <v>9.3</v>
      </c>
      <c r="J17" s="187" t="s">
        <v>76</v>
      </c>
      <c r="K17" s="297" t="s">
        <v>76</v>
      </c>
      <c r="L17" s="297" t="s">
        <v>76</v>
      </c>
      <c r="M17" s="180" t="s">
        <v>76</v>
      </c>
      <c r="N17" s="180" t="s">
        <v>76</v>
      </c>
      <c r="O17" s="299">
        <v>11.2</v>
      </c>
      <c r="P17" s="305" t="s">
        <v>76</v>
      </c>
      <c r="Q17" s="305" t="s">
        <v>76</v>
      </c>
      <c r="R17" s="303" t="s">
        <v>76</v>
      </c>
      <c r="S17" s="303" t="s">
        <v>76</v>
      </c>
      <c r="T17" s="303"/>
      <c r="U17" s="303"/>
      <c r="V17" s="118">
        <f t="shared" si="0"/>
        <v>281.9</v>
      </c>
      <c r="W17" s="80" t="s">
        <v>10</v>
      </c>
      <c r="X17" s="11">
        <v>9</v>
      </c>
    </row>
    <row r="18" spans="1:24" ht="12.75">
      <c r="A18" s="11">
        <v>10</v>
      </c>
      <c r="B18" s="80" t="s">
        <v>11</v>
      </c>
      <c r="C18" s="187">
        <v>144.1</v>
      </c>
      <c r="D18" s="184">
        <v>190.1</v>
      </c>
      <c r="E18" s="306" t="s">
        <v>76</v>
      </c>
      <c r="F18" s="296">
        <v>50.9</v>
      </c>
      <c r="G18" s="306" t="s">
        <v>76</v>
      </c>
      <c r="H18" s="306" t="s">
        <v>76</v>
      </c>
      <c r="I18" s="306" t="s">
        <v>76</v>
      </c>
      <c r="J18" s="304">
        <v>24.9</v>
      </c>
      <c r="K18" s="297" t="s">
        <v>76</v>
      </c>
      <c r="L18" s="297" t="s">
        <v>76</v>
      </c>
      <c r="M18" s="180" t="s">
        <v>76</v>
      </c>
      <c r="N18" s="180" t="s">
        <v>76</v>
      </c>
      <c r="O18" s="299">
        <v>17.6</v>
      </c>
      <c r="P18" s="305" t="s">
        <v>76</v>
      </c>
      <c r="Q18" s="305" t="s">
        <v>76</v>
      </c>
      <c r="R18" s="301">
        <f>448-448</f>
        <v>0</v>
      </c>
      <c r="S18" s="187" t="s">
        <v>76</v>
      </c>
      <c r="T18" s="187"/>
      <c r="U18" s="187"/>
      <c r="V18" s="118">
        <f t="shared" si="0"/>
        <v>427.6</v>
      </c>
      <c r="W18" s="80" t="s">
        <v>11</v>
      </c>
      <c r="X18" s="11">
        <v>10</v>
      </c>
    </row>
    <row r="19" spans="1:24" ht="12.75">
      <c r="A19" s="11">
        <v>11</v>
      </c>
      <c r="B19" s="80" t="s">
        <v>12</v>
      </c>
      <c r="C19" s="187">
        <v>144.1</v>
      </c>
      <c r="D19" s="184">
        <v>499.5</v>
      </c>
      <c r="E19" s="296">
        <v>1.3</v>
      </c>
      <c r="F19" s="296">
        <v>114.9</v>
      </c>
      <c r="G19" s="296">
        <v>41.5</v>
      </c>
      <c r="H19" s="296">
        <v>42.8</v>
      </c>
      <c r="I19" s="296">
        <v>42.8</v>
      </c>
      <c r="J19" s="304">
        <v>105.3</v>
      </c>
      <c r="K19" s="297" t="s">
        <v>76</v>
      </c>
      <c r="L19" s="297" t="s">
        <v>76</v>
      </c>
      <c r="M19" s="180" t="s">
        <v>76</v>
      </c>
      <c r="N19" s="180" t="s">
        <v>76</v>
      </c>
      <c r="O19" s="299">
        <v>47.4</v>
      </c>
      <c r="P19" s="297">
        <f>97.5+300+9</f>
        <v>406.5</v>
      </c>
      <c r="Q19" s="303">
        <f>20000+6500+600</f>
        <v>27100</v>
      </c>
      <c r="R19" s="301">
        <f>533.4-255.3</f>
        <v>278.1</v>
      </c>
      <c r="S19" s="187" t="s">
        <v>76</v>
      </c>
      <c r="T19" s="187"/>
      <c r="U19" s="187"/>
      <c r="V19" s="118">
        <f t="shared" si="0"/>
        <v>28824.2</v>
      </c>
      <c r="W19" s="80" t="s">
        <v>12</v>
      </c>
      <c r="X19" s="11">
        <v>11</v>
      </c>
    </row>
    <row r="20" spans="1:24" ht="12.75">
      <c r="A20" s="11">
        <v>12</v>
      </c>
      <c r="B20" s="80" t="s">
        <v>13</v>
      </c>
      <c r="C20" s="187">
        <v>180.1</v>
      </c>
      <c r="D20" s="184">
        <v>377.9</v>
      </c>
      <c r="E20" s="306" t="s">
        <v>76</v>
      </c>
      <c r="F20" s="296">
        <v>198.3</v>
      </c>
      <c r="G20" s="306" t="s">
        <v>76</v>
      </c>
      <c r="H20" s="296">
        <v>73.1</v>
      </c>
      <c r="I20" s="296">
        <v>73.1</v>
      </c>
      <c r="J20" s="304" t="s">
        <v>76</v>
      </c>
      <c r="K20" s="297" t="s">
        <v>76</v>
      </c>
      <c r="L20" s="297" t="s">
        <v>76</v>
      </c>
      <c r="M20" s="180" t="s">
        <v>76</v>
      </c>
      <c r="N20" s="180" t="s">
        <v>76</v>
      </c>
      <c r="O20" s="299">
        <v>71.9</v>
      </c>
      <c r="P20" s="297">
        <v>13.3</v>
      </c>
      <c r="Q20" s="303">
        <v>886.25</v>
      </c>
      <c r="R20" s="301">
        <f>597.4-110.725</f>
        <v>486.675</v>
      </c>
      <c r="S20" s="187" t="s">
        <v>76</v>
      </c>
      <c r="T20" s="118">
        <v>141.59</v>
      </c>
      <c r="U20" s="187">
        <v>42.5</v>
      </c>
      <c r="V20" s="118">
        <f t="shared" si="0"/>
        <v>2544.715</v>
      </c>
      <c r="W20" s="80" t="s">
        <v>13</v>
      </c>
      <c r="X20" s="11">
        <v>12</v>
      </c>
    </row>
    <row r="21" spans="1:24" ht="12.75">
      <c r="A21" s="11">
        <v>13</v>
      </c>
      <c r="B21" s="80" t="s">
        <v>14</v>
      </c>
      <c r="C21" s="187">
        <v>108.1</v>
      </c>
      <c r="D21" s="184">
        <v>230.1</v>
      </c>
      <c r="E21" s="296">
        <v>3.2</v>
      </c>
      <c r="F21" s="296">
        <v>120.2</v>
      </c>
      <c r="G21" s="296">
        <v>27.7</v>
      </c>
      <c r="H21" s="296">
        <v>48</v>
      </c>
      <c r="I21" s="296">
        <v>48</v>
      </c>
      <c r="J21" s="304">
        <v>16.1</v>
      </c>
      <c r="K21" s="297" t="s">
        <v>76</v>
      </c>
      <c r="L21" s="297" t="s">
        <v>76</v>
      </c>
      <c r="M21" s="180" t="s">
        <v>76</v>
      </c>
      <c r="N21" s="180" t="s">
        <v>76</v>
      </c>
      <c r="O21" s="299">
        <v>41.5</v>
      </c>
      <c r="P21" s="297">
        <v>80.6</v>
      </c>
      <c r="Q21" s="303">
        <v>5370.2</v>
      </c>
      <c r="R21" s="301">
        <f>256-47.425</f>
        <v>208.575</v>
      </c>
      <c r="S21" s="187" t="s">
        <v>76</v>
      </c>
      <c r="T21" s="187"/>
      <c r="U21" s="187"/>
      <c r="V21" s="118">
        <f t="shared" si="0"/>
        <v>6302.275</v>
      </c>
      <c r="W21" s="80" t="s">
        <v>14</v>
      </c>
      <c r="X21" s="11">
        <v>13</v>
      </c>
    </row>
    <row r="22" spans="1:24" ht="12.75">
      <c r="A22" s="11">
        <v>14</v>
      </c>
      <c r="B22" s="80" t="s">
        <v>15</v>
      </c>
      <c r="C22" s="187">
        <v>108.1</v>
      </c>
      <c r="D22" s="184">
        <v>373.1</v>
      </c>
      <c r="E22" s="296">
        <v>31.1</v>
      </c>
      <c r="F22" s="296">
        <v>34.1</v>
      </c>
      <c r="G22" s="296">
        <v>27.7</v>
      </c>
      <c r="H22" s="296">
        <v>22.5</v>
      </c>
      <c r="I22" s="296">
        <v>22.5</v>
      </c>
      <c r="J22" s="304">
        <v>6.3</v>
      </c>
      <c r="K22" s="297" t="s">
        <v>76</v>
      </c>
      <c r="L22" s="297" t="s">
        <v>76</v>
      </c>
      <c r="M22" s="180" t="s">
        <v>76</v>
      </c>
      <c r="N22" s="180" t="s">
        <v>76</v>
      </c>
      <c r="O22" s="299">
        <v>30.8</v>
      </c>
      <c r="P22" s="297">
        <v>93.5</v>
      </c>
      <c r="Q22" s="303">
        <f>6235.4+4333.628</f>
        <v>10569.028</v>
      </c>
      <c r="R22" s="301">
        <f>1088-97.269</f>
        <v>990.731</v>
      </c>
      <c r="S22" s="187" t="s">
        <v>76</v>
      </c>
      <c r="T22" s="187"/>
      <c r="U22" s="187"/>
      <c r="V22" s="118">
        <f t="shared" si="0"/>
        <v>12309.459</v>
      </c>
      <c r="W22" s="80" t="s">
        <v>15</v>
      </c>
      <c r="X22" s="11">
        <v>14</v>
      </c>
    </row>
    <row r="23" spans="1:24" ht="12.75">
      <c r="A23" s="11">
        <v>15</v>
      </c>
      <c r="B23" s="80" t="s">
        <v>16</v>
      </c>
      <c r="C23" s="187">
        <v>144.1</v>
      </c>
      <c r="D23" s="184">
        <v>88.5</v>
      </c>
      <c r="E23" s="306" t="s">
        <v>76</v>
      </c>
      <c r="F23" s="296">
        <v>8.9</v>
      </c>
      <c r="G23" s="296">
        <v>14</v>
      </c>
      <c r="H23" s="296">
        <v>6.6</v>
      </c>
      <c r="I23" s="296">
        <v>6.6</v>
      </c>
      <c r="J23" s="187" t="s">
        <v>76</v>
      </c>
      <c r="K23" s="297" t="s">
        <v>76</v>
      </c>
      <c r="L23" s="297" t="s">
        <v>76</v>
      </c>
      <c r="M23" s="180" t="s">
        <v>76</v>
      </c>
      <c r="N23" s="180" t="s">
        <v>76</v>
      </c>
      <c r="O23" s="299">
        <v>9.2</v>
      </c>
      <c r="P23" s="297">
        <v>14.1</v>
      </c>
      <c r="Q23" s="300">
        <f>400</f>
        <v>400</v>
      </c>
      <c r="R23" s="303" t="s">
        <v>76</v>
      </c>
      <c r="S23" s="187" t="s">
        <v>76</v>
      </c>
      <c r="T23" s="187"/>
      <c r="U23" s="187"/>
      <c r="V23" s="118">
        <f t="shared" si="0"/>
        <v>692</v>
      </c>
      <c r="W23" s="80" t="s">
        <v>16</v>
      </c>
      <c r="X23" s="11">
        <v>15</v>
      </c>
    </row>
    <row r="24" spans="1:24" ht="12.75">
      <c r="A24" s="11">
        <v>16</v>
      </c>
      <c r="B24" s="80" t="s">
        <v>17</v>
      </c>
      <c r="C24" s="187">
        <v>144.1</v>
      </c>
      <c r="D24" s="184">
        <v>116.1</v>
      </c>
      <c r="E24" s="296">
        <v>9.3</v>
      </c>
      <c r="F24" s="296">
        <v>18.8</v>
      </c>
      <c r="G24" s="296">
        <v>18.4</v>
      </c>
      <c r="H24" s="296">
        <v>8.8</v>
      </c>
      <c r="I24" s="296">
        <v>8.8</v>
      </c>
      <c r="J24" s="304">
        <v>1.7</v>
      </c>
      <c r="K24" s="297" t="s">
        <v>76</v>
      </c>
      <c r="L24" s="297" t="s">
        <v>76</v>
      </c>
      <c r="M24" s="180" t="s">
        <v>76</v>
      </c>
      <c r="N24" s="180" t="s">
        <v>76</v>
      </c>
      <c r="O24" s="299">
        <v>17.5</v>
      </c>
      <c r="P24" s="297" t="s">
        <v>76</v>
      </c>
      <c r="Q24" s="300" t="s">
        <v>76</v>
      </c>
      <c r="R24" s="303" t="s">
        <v>76</v>
      </c>
      <c r="S24" s="187" t="s">
        <v>76</v>
      </c>
      <c r="T24" s="187"/>
      <c r="U24" s="187"/>
      <c r="V24" s="118">
        <f t="shared" si="0"/>
        <v>343.5</v>
      </c>
      <c r="W24" s="80" t="s">
        <v>17</v>
      </c>
      <c r="X24" s="11">
        <v>16</v>
      </c>
    </row>
    <row r="25" spans="1:24" s="289" customFormat="1" ht="12.75">
      <c r="A25" s="11">
        <v>17</v>
      </c>
      <c r="B25" s="80" t="s">
        <v>18</v>
      </c>
      <c r="C25" s="187">
        <v>180.1</v>
      </c>
      <c r="D25" s="184">
        <v>417.7</v>
      </c>
      <c r="E25" s="296">
        <v>35.3</v>
      </c>
      <c r="F25" s="296">
        <v>94</v>
      </c>
      <c r="G25" s="296">
        <v>41.5</v>
      </c>
      <c r="H25" s="296">
        <v>36.2</v>
      </c>
      <c r="I25" s="296">
        <v>36.2</v>
      </c>
      <c r="J25" s="304" t="s">
        <v>76</v>
      </c>
      <c r="K25" s="297" t="s">
        <v>76</v>
      </c>
      <c r="L25" s="297" t="s">
        <v>76</v>
      </c>
      <c r="M25" s="305">
        <f>212.5+2714.9</f>
        <v>2927.4</v>
      </c>
      <c r="N25" s="414">
        <f>3.2+40.72</f>
        <v>43.92</v>
      </c>
      <c r="O25" s="299">
        <v>65.4</v>
      </c>
      <c r="P25" s="297">
        <v>31.5</v>
      </c>
      <c r="Q25" s="303">
        <v>2100</v>
      </c>
      <c r="R25" s="301">
        <f>789.4-111.532</f>
        <v>677.868</v>
      </c>
      <c r="S25" s="303" t="s">
        <v>76</v>
      </c>
      <c r="T25" s="303"/>
      <c r="U25" s="303"/>
      <c r="V25" s="118">
        <f t="shared" si="0"/>
        <v>6687.088</v>
      </c>
      <c r="W25" s="80" t="s">
        <v>18</v>
      </c>
      <c r="X25" s="11">
        <v>17</v>
      </c>
    </row>
    <row r="26" spans="1:24" ht="12.75">
      <c r="A26" s="294"/>
      <c r="B26" s="307" t="s">
        <v>19</v>
      </c>
      <c r="C26" s="195">
        <f>SUM(C9:C25)</f>
        <v>2557.4</v>
      </c>
      <c r="D26" s="195">
        <f aca="true" t="shared" si="1" ref="D26:U26">SUM(D9:D25)</f>
        <v>4721.5</v>
      </c>
      <c r="E26" s="308">
        <f t="shared" si="1"/>
        <v>338.5</v>
      </c>
      <c r="F26" s="308">
        <f t="shared" si="1"/>
        <v>1161.4</v>
      </c>
      <c r="G26" s="308">
        <f t="shared" si="1"/>
        <v>401</v>
      </c>
      <c r="H26" s="308">
        <f t="shared" si="1"/>
        <v>465</v>
      </c>
      <c r="I26" s="308">
        <f t="shared" si="1"/>
        <v>465</v>
      </c>
      <c r="J26" s="195">
        <f t="shared" si="1"/>
        <v>337.2</v>
      </c>
      <c r="K26" s="195">
        <f t="shared" si="1"/>
        <v>2467.4</v>
      </c>
      <c r="L26" s="195">
        <f t="shared" si="1"/>
        <v>37</v>
      </c>
      <c r="M26" s="197">
        <f t="shared" si="1"/>
        <v>2927.4</v>
      </c>
      <c r="N26" s="197">
        <f t="shared" si="1"/>
        <v>43.92</v>
      </c>
      <c r="O26" s="195">
        <f t="shared" si="1"/>
        <v>738.4</v>
      </c>
      <c r="P26" s="197">
        <f t="shared" si="1"/>
        <v>963.5</v>
      </c>
      <c r="Q26" s="309">
        <f t="shared" si="1"/>
        <v>68302.338</v>
      </c>
      <c r="R26" s="310">
        <f t="shared" si="1"/>
        <v>8186.565</v>
      </c>
      <c r="S26" s="311">
        <f t="shared" si="1"/>
        <v>1699.791</v>
      </c>
      <c r="T26" s="311">
        <f t="shared" si="1"/>
        <v>141.59</v>
      </c>
      <c r="U26" s="311">
        <f t="shared" si="1"/>
        <v>42.5</v>
      </c>
      <c r="V26" s="311">
        <f>SUM(V9:V25)</f>
        <v>95997.404</v>
      </c>
      <c r="W26" s="307"/>
      <c r="X26" s="294"/>
    </row>
    <row r="31" ht="12.75">
      <c r="V31" s="413"/>
    </row>
  </sheetData>
  <sheetProtection/>
  <mergeCells count="1">
    <mergeCell ref="A5:N5"/>
  </mergeCells>
  <printOptions/>
  <pageMargins left="0.1968503937007874" right="0" top="0.3937007874015748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4.7109375" style="114" customWidth="1"/>
    <col min="2" max="2" width="17.140625" style="1" customWidth="1"/>
    <col min="3" max="3" width="12.28125" style="114" customWidth="1"/>
    <col min="4" max="4" width="11.28125" style="114" customWidth="1"/>
    <col min="5" max="5" width="7.8515625" style="1" customWidth="1"/>
    <col min="6" max="6" width="11.28125" style="1" customWidth="1"/>
    <col min="7" max="7" width="12.140625" style="1" customWidth="1"/>
    <col min="8" max="8" width="12.28125" style="1" customWidth="1"/>
    <col min="9" max="9" width="11.140625" style="1" customWidth="1"/>
    <col min="10" max="10" width="8.28125" style="1" customWidth="1"/>
    <col min="11" max="11" width="9.7109375" style="1" customWidth="1"/>
    <col min="12" max="12" width="7.28125" style="1" customWidth="1"/>
    <col min="13" max="13" width="8.28125" style="114" customWidth="1"/>
    <col min="14" max="14" width="9.28125" style="1" customWidth="1"/>
    <col min="15" max="16384" width="9.140625" style="1" customWidth="1"/>
  </cols>
  <sheetData>
    <row r="1" ht="12.75" hidden="1">
      <c r="B1" s="128"/>
    </row>
    <row r="2" ht="12.75" hidden="1">
      <c r="B2" s="128"/>
    </row>
    <row r="3" ht="12.75" hidden="1">
      <c r="B3" s="128"/>
    </row>
    <row r="4" spans="12:14" ht="16.5" customHeight="1">
      <c r="L4" s="559" t="s">
        <v>573</v>
      </c>
      <c r="M4" s="559"/>
      <c r="N4" s="559"/>
    </row>
    <row r="5" spans="12:14" ht="16.5" customHeight="1">
      <c r="L5" s="559" t="s">
        <v>238</v>
      </c>
      <c r="M5" s="559"/>
      <c r="N5" s="559"/>
    </row>
    <row r="6" spans="12:14" ht="16.5" customHeight="1">
      <c r="L6" s="605" t="s">
        <v>598</v>
      </c>
      <c r="M6" s="605"/>
      <c r="N6" s="605"/>
    </row>
    <row r="7" ht="16.5" customHeight="1"/>
    <row r="8" spans="1:14" ht="15" customHeight="1">
      <c r="A8" s="575" t="s">
        <v>395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</row>
    <row r="9" spans="2:4" ht="12.75">
      <c r="B9" s="114"/>
      <c r="C9" s="179"/>
      <c r="D9" s="179"/>
    </row>
    <row r="10" spans="1:14" s="127" customFormat="1" ht="184.5" customHeight="1">
      <c r="A10" s="163" t="s">
        <v>21</v>
      </c>
      <c r="B10" s="163" t="s">
        <v>0</v>
      </c>
      <c r="C10" s="163" t="s">
        <v>299</v>
      </c>
      <c r="D10" s="163" t="s">
        <v>278</v>
      </c>
      <c r="E10" s="163" t="s">
        <v>198</v>
      </c>
      <c r="F10" s="163" t="s">
        <v>279</v>
      </c>
      <c r="G10" s="163" t="s">
        <v>384</v>
      </c>
      <c r="H10" s="261" t="s">
        <v>285</v>
      </c>
      <c r="I10" s="261" t="s">
        <v>280</v>
      </c>
      <c r="J10" s="262" t="s">
        <v>201</v>
      </c>
      <c r="K10" s="262" t="s">
        <v>443</v>
      </c>
      <c r="L10" s="262" t="s">
        <v>269</v>
      </c>
      <c r="M10" s="262" t="s">
        <v>1</v>
      </c>
      <c r="N10" s="263" t="s">
        <v>226</v>
      </c>
    </row>
    <row r="11" spans="1:14" ht="12.75">
      <c r="A11" s="181">
        <v>1</v>
      </c>
      <c r="B11" s="182" t="s">
        <v>2</v>
      </c>
      <c r="C11" s="183">
        <v>144.1</v>
      </c>
      <c r="D11" s="184">
        <v>124.4</v>
      </c>
      <c r="E11" s="185">
        <v>140.8</v>
      </c>
      <c r="F11" s="185">
        <v>61.5</v>
      </c>
      <c r="G11" s="185">
        <v>18.4</v>
      </c>
      <c r="H11" s="185">
        <v>23</v>
      </c>
      <c r="I11" s="185">
        <v>23</v>
      </c>
      <c r="J11" s="189">
        <v>0</v>
      </c>
      <c r="K11" s="188">
        <v>0</v>
      </c>
      <c r="L11" s="188">
        <f aca="true" t="shared" si="0" ref="L11:L20">M11*1.5/100</f>
        <v>0</v>
      </c>
      <c r="M11" s="189">
        <v>0</v>
      </c>
      <c r="N11" s="260">
        <f aca="true" t="shared" si="1" ref="N11:N27">SUM(C11:M11)</f>
        <v>535.2</v>
      </c>
    </row>
    <row r="12" spans="1:14" ht="12.75">
      <c r="A12" s="181">
        <v>2</v>
      </c>
      <c r="B12" s="182" t="s">
        <v>3</v>
      </c>
      <c r="C12" s="183">
        <v>108</v>
      </c>
      <c r="D12" s="184">
        <v>254.6</v>
      </c>
      <c r="E12" s="185">
        <v>25.7</v>
      </c>
      <c r="F12" s="185">
        <v>111.7</v>
      </c>
      <c r="G12" s="185">
        <v>18.4</v>
      </c>
      <c r="H12" s="185">
        <v>45.9</v>
      </c>
      <c r="I12" s="185">
        <v>45.9</v>
      </c>
      <c r="J12" s="189">
        <v>0</v>
      </c>
      <c r="K12" s="188">
        <v>0</v>
      </c>
      <c r="L12" s="188">
        <f t="shared" si="0"/>
        <v>0</v>
      </c>
      <c r="M12" s="191">
        <v>0</v>
      </c>
      <c r="N12" s="260">
        <f t="shared" si="1"/>
        <v>610.2</v>
      </c>
    </row>
    <row r="13" spans="1:14" ht="12.75">
      <c r="A13" s="181">
        <v>3</v>
      </c>
      <c r="B13" s="182" t="s">
        <v>4</v>
      </c>
      <c r="C13" s="183">
        <v>180.1</v>
      </c>
      <c r="D13" s="184">
        <v>314.1</v>
      </c>
      <c r="E13" s="185">
        <v>31.6</v>
      </c>
      <c r="F13" s="185">
        <v>112.9</v>
      </c>
      <c r="G13" s="185">
        <v>60</v>
      </c>
      <c r="H13" s="185">
        <v>50.9</v>
      </c>
      <c r="I13" s="185">
        <v>50.9</v>
      </c>
      <c r="J13" s="189">
        <v>0</v>
      </c>
      <c r="K13" s="188">
        <v>0</v>
      </c>
      <c r="L13" s="188">
        <f t="shared" si="0"/>
        <v>0</v>
      </c>
      <c r="M13" s="191">
        <v>0</v>
      </c>
      <c r="N13" s="260">
        <f t="shared" si="1"/>
        <v>800.5</v>
      </c>
    </row>
    <row r="14" spans="1:14" ht="12.75">
      <c r="A14" s="181">
        <v>4</v>
      </c>
      <c r="B14" s="182" t="s">
        <v>5</v>
      </c>
      <c r="C14" s="183">
        <v>72</v>
      </c>
      <c r="D14" s="184">
        <v>52.3</v>
      </c>
      <c r="E14" s="185">
        <v>4</v>
      </c>
      <c r="F14" s="185">
        <v>8.8</v>
      </c>
      <c r="G14" s="185">
        <v>13.8</v>
      </c>
      <c r="H14" s="185">
        <v>4.6</v>
      </c>
      <c r="I14" s="185">
        <v>4.6</v>
      </c>
      <c r="J14" s="191">
        <v>0</v>
      </c>
      <c r="K14" s="190">
        <v>0</v>
      </c>
      <c r="L14" s="188">
        <f t="shared" si="0"/>
        <v>0</v>
      </c>
      <c r="M14" s="191">
        <v>0</v>
      </c>
      <c r="N14" s="260">
        <f t="shared" si="1"/>
        <v>160.1</v>
      </c>
    </row>
    <row r="15" spans="1:14" ht="13.5" customHeight="1">
      <c r="A15" s="181">
        <v>5</v>
      </c>
      <c r="B15" s="182" t="s">
        <v>6</v>
      </c>
      <c r="C15" s="183">
        <v>144.1</v>
      </c>
      <c r="D15" s="184">
        <v>339.1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9">
        <v>0</v>
      </c>
      <c r="K15" s="188">
        <v>0</v>
      </c>
      <c r="L15" s="188">
        <f t="shared" si="0"/>
        <v>0</v>
      </c>
      <c r="M15" s="189">
        <v>0</v>
      </c>
      <c r="N15" s="260">
        <f t="shared" si="1"/>
        <v>483.2</v>
      </c>
    </row>
    <row r="16" spans="1:14" ht="12.75">
      <c r="A16" s="181">
        <v>6</v>
      </c>
      <c r="B16" s="182" t="s">
        <v>7</v>
      </c>
      <c r="C16" s="183">
        <v>216.1</v>
      </c>
      <c r="D16" s="184">
        <v>315.2</v>
      </c>
      <c r="E16" s="185">
        <f>153.3-153.3</f>
        <v>0</v>
      </c>
      <c r="F16" s="185">
        <f>60.4-60.4</f>
        <v>0</v>
      </c>
      <c r="G16" s="185">
        <f>41.5-41.5</f>
        <v>0</v>
      </c>
      <c r="H16" s="185">
        <f>27-27</f>
        <v>0</v>
      </c>
      <c r="I16" s="185">
        <f>27-27</f>
        <v>0</v>
      </c>
      <c r="J16" s="189">
        <v>0</v>
      </c>
      <c r="K16" s="188">
        <v>0</v>
      </c>
      <c r="L16" s="188">
        <f t="shared" si="0"/>
        <v>0</v>
      </c>
      <c r="M16" s="191">
        <v>0</v>
      </c>
      <c r="N16" s="260">
        <f t="shared" si="1"/>
        <v>531.3</v>
      </c>
    </row>
    <row r="17" spans="1:14" ht="12.75">
      <c r="A17" s="181">
        <v>7</v>
      </c>
      <c r="B17" s="182" t="s">
        <v>8</v>
      </c>
      <c r="C17" s="183">
        <v>252.1</v>
      </c>
      <c r="D17" s="184">
        <v>500.2</v>
      </c>
      <c r="E17" s="185">
        <v>1.9</v>
      </c>
      <c r="F17" s="185">
        <v>115.1</v>
      </c>
      <c r="G17" s="185">
        <v>69.1</v>
      </c>
      <c r="H17" s="185">
        <v>48.4</v>
      </c>
      <c r="I17" s="185">
        <v>48.4</v>
      </c>
      <c r="J17" s="189">
        <v>0</v>
      </c>
      <c r="K17" s="188">
        <v>0</v>
      </c>
      <c r="L17" s="188">
        <f t="shared" si="0"/>
        <v>0</v>
      </c>
      <c r="M17" s="191">
        <v>0</v>
      </c>
      <c r="N17" s="260">
        <f t="shared" si="1"/>
        <v>1035.2</v>
      </c>
    </row>
    <row r="18" spans="1:14" ht="12.75">
      <c r="A18" s="181">
        <v>8</v>
      </c>
      <c r="B18" s="182" t="s">
        <v>9</v>
      </c>
      <c r="C18" s="183">
        <v>180.1</v>
      </c>
      <c r="D18" s="184">
        <v>415</v>
      </c>
      <c r="E18" s="185">
        <v>40.1</v>
      </c>
      <c r="F18" s="185">
        <v>104</v>
      </c>
      <c r="G18" s="185">
        <v>41.5</v>
      </c>
      <c r="H18" s="185">
        <v>44.9</v>
      </c>
      <c r="I18" s="185">
        <v>44.9</v>
      </c>
      <c r="J18" s="189">
        <v>0</v>
      </c>
      <c r="K18" s="188">
        <v>0</v>
      </c>
      <c r="L18" s="188">
        <f t="shared" si="0"/>
        <v>0</v>
      </c>
      <c r="M18" s="190">
        <v>0</v>
      </c>
      <c r="N18" s="260">
        <f t="shared" si="1"/>
        <v>870.5</v>
      </c>
    </row>
    <row r="19" spans="1:14" ht="12.75">
      <c r="A19" s="181">
        <v>9</v>
      </c>
      <c r="B19" s="182" t="s">
        <v>10</v>
      </c>
      <c r="C19" s="183">
        <v>108</v>
      </c>
      <c r="D19" s="184">
        <v>113.6</v>
      </c>
      <c r="E19" s="185">
        <v>14.2</v>
      </c>
      <c r="F19" s="185">
        <v>7.3</v>
      </c>
      <c r="G19" s="185">
        <v>9</v>
      </c>
      <c r="H19" s="185">
        <v>9.3</v>
      </c>
      <c r="I19" s="185">
        <v>9.3</v>
      </c>
      <c r="J19" s="189">
        <v>0</v>
      </c>
      <c r="K19" s="188">
        <v>0</v>
      </c>
      <c r="L19" s="188">
        <f t="shared" si="0"/>
        <v>0</v>
      </c>
      <c r="M19" s="189">
        <v>0</v>
      </c>
      <c r="N19" s="260">
        <f t="shared" si="1"/>
        <v>270.7</v>
      </c>
    </row>
    <row r="20" spans="1:14" ht="12.75">
      <c r="A20" s="181">
        <v>10</v>
      </c>
      <c r="B20" s="182" t="s">
        <v>11</v>
      </c>
      <c r="C20" s="183">
        <v>144.1</v>
      </c>
      <c r="D20" s="184">
        <v>190.1</v>
      </c>
      <c r="E20" s="192" t="s">
        <v>76</v>
      </c>
      <c r="F20" s="185">
        <v>50.9</v>
      </c>
      <c r="G20" s="192" t="s">
        <v>76</v>
      </c>
      <c r="H20" s="192" t="s">
        <v>76</v>
      </c>
      <c r="I20" s="192" t="s">
        <v>76</v>
      </c>
      <c r="J20" s="189">
        <v>0</v>
      </c>
      <c r="K20" s="188">
        <v>0</v>
      </c>
      <c r="L20" s="188">
        <f t="shared" si="0"/>
        <v>0</v>
      </c>
      <c r="M20" s="191">
        <v>0</v>
      </c>
      <c r="N20" s="260">
        <f t="shared" si="1"/>
        <v>385.1</v>
      </c>
    </row>
    <row r="21" spans="1:14" ht="12.75">
      <c r="A21" s="181">
        <v>11</v>
      </c>
      <c r="B21" s="182" t="s">
        <v>12</v>
      </c>
      <c r="C21" s="183">
        <v>144.1</v>
      </c>
      <c r="D21" s="184">
        <v>499.5</v>
      </c>
      <c r="E21" s="185">
        <v>1.3</v>
      </c>
      <c r="F21" s="185">
        <v>114.9</v>
      </c>
      <c r="G21" s="185">
        <v>41.5</v>
      </c>
      <c r="H21" s="185">
        <v>42.8</v>
      </c>
      <c r="I21" s="185">
        <v>42.8</v>
      </c>
      <c r="J21" s="189">
        <v>0</v>
      </c>
      <c r="K21" s="188">
        <v>0</v>
      </c>
      <c r="L21" s="188">
        <v>0</v>
      </c>
      <c r="M21" s="191">
        <v>0</v>
      </c>
      <c r="N21" s="260">
        <f t="shared" si="1"/>
        <v>886.9</v>
      </c>
    </row>
    <row r="22" spans="1:14" ht="12.75">
      <c r="A22" s="181">
        <v>12</v>
      </c>
      <c r="B22" s="182" t="s">
        <v>13</v>
      </c>
      <c r="C22" s="183">
        <v>180.1</v>
      </c>
      <c r="D22" s="184">
        <v>377.9</v>
      </c>
      <c r="E22" s="192" t="s">
        <v>76</v>
      </c>
      <c r="F22" s="185">
        <v>198.3</v>
      </c>
      <c r="G22" s="192" t="s">
        <v>76</v>
      </c>
      <c r="H22" s="185">
        <v>73.1</v>
      </c>
      <c r="I22" s="185">
        <v>73.1</v>
      </c>
      <c r="J22" s="189">
        <v>0</v>
      </c>
      <c r="K22" s="188">
        <v>0</v>
      </c>
      <c r="L22" s="188">
        <f>M22*1.5/100</f>
        <v>0</v>
      </c>
      <c r="M22" s="191">
        <v>0</v>
      </c>
      <c r="N22" s="260">
        <f t="shared" si="1"/>
        <v>902.5</v>
      </c>
    </row>
    <row r="23" spans="1:14" ht="12.75">
      <c r="A23" s="181">
        <v>13</v>
      </c>
      <c r="B23" s="182" t="s">
        <v>14</v>
      </c>
      <c r="C23" s="183">
        <v>108.1</v>
      </c>
      <c r="D23" s="184">
        <v>230.1</v>
      </c>
      <c r="E23" s="185">
        <v>3.2</v>
      </c>
      <c r="F23" s="185">
        <v>120.2</v>
      </c>
      <c r="G23" s="185">
        <v>27.7</v>
      </c>
      <c r="H23" s="185">
        <v>48</v>
      </c>
      <c r="I23" s="185">
        <v>48</v>
      </c>
      <c r="J23" s="189">
        <v>0</v>
      </c>
      <c r="K23" s="188">
        <v>0</v>
      </c>
      <c r="L23" s="188">
        <f>M23*1.5/100</f>
        <v>18.8</v>
      </c>
      <c r="M23" s="191">
        <v>1250.7</v>
      </c>
      <c r="N23" s="260">
        <f t="shared" si="1"/>
        <v>1854.8</v>
      </c>
    </row>
    <row r="24" spans="1:14" ht="12.75">
      <c r="A24" s="181">
        <v>14</v>
      </c>
      <c r="B24" s="182" t="s">
        <v>15</v>
      </c>
      <c r="C24" s="183">
        <v>108.1</v>
      </c>
      <c r="D24" s="184">
        <v>373.1</v>
      </c>
      <c r="E24" s="185">
        <v>31.1</v>
      </c>
      <c r="F24" s="185">
        <v>34.1</v>
      </c>
      <c r="G24" s="185">
        <v>27.7</v>
      </c>
      <c r="H24" s="185">
        <v>22.5</v>
      </c>
      <c r="I24" s="185">
        <v>22.5</v>
      </c>
      <c r="J24" s="189">
        <v>0</v>
      </c>
      <c r="K24" s="188">
        <v>0</v>
      </c>
      <c r="L24" s="188">
        <f>M24*1.5/100</f>
        <v>0</v>
      </c>
      <c r="M24" s="191">
        <v>0</v>
      </c>
      <c r="N24" s="260">
        <f t="shared" si="1"/>
        <v>619.1</v>
      </c>
    </row>
    <row r="25" spans="1:14" ht="12.75">
      <c r="A25" s="181">
        <v>15</v>
      </c>
      <c r="B25" s="182" t="s">
        <v>16</v>
      </c>
      <c r="C25" s="183">
        <v>144.1</v>
      </c>
      <c r="D25" s="184">
        <v>88.5</v>
      </c>
      <c r="E25" s="192" t="s">
        <v>76</v>
      </c>
      <c r="F25" s="185">
        <v>8.9</v>
      </c>
      <c r="G25" s="185">
        <v>14</v>
      </c>
      <c r="H25" s="185">
        <v>6.6</v>
      </c>
      <c r="I25" s="185">
        <v>6.6</v>
      </c>
      <c r="J25" s="189">
        <v>0</v>
      </c>
      <c r="K25" s="188">
        <v>0</v>
      </c>
      <c r="L25" s="188">
        <f>M25*1.5/100</f>
        <v>0</v>
      </c>
      <c r="M25" s="189">
        <v>0</v>
      </c>
      <c r="N25" s="260">
        <f t="shared" si="1"/>
        <v>268.7</v>
      </c>
    </row>
    <row r="26" spans="1:14" ht="12.75">
      <c r="A26" s="181">
        <v>16</v>
      </c>
      <c r="B26" s="182" t="s">
        <v>17</v>
      </c>
      <c r="C26" s="183">
        <v>144.1</v>
      </c>
      <c r="D26" s="184">
        <v>116.1</v>
      </c>
      <c r="E26" s="185">
        <v>9.3</v>
      </c>
      <c r="F26" s="185">
        <v>18.8</v>
      </c>
      <c r="G26" s="185">
        <v>18.4</v>
      </c>
      <c r="H26" s="185">
        <v>8.8</v>
      </c>
      <c r="I26" s="185">
        <v>8.8</v>
      </c>
      <c r="J26" s="189">
        <v>0</v>
      </c>
      <c r="K26" s="188">
        <v>0</v>
      </c>
      <c r="L26" s="188">
        <f>M26*1.5/100</f>
        <v>0</v>
      </c>
      <c r="M26" s="189">
        <v>0</v>
      </c>
      <c r="N26" s="260">
        <f t="shared" si="1"/>
        <v>324.3</v>
      </c>
    </row>
    <row r="27" spans="1:14" s="193" customFormat="1" ht="15" customHeight="1">
      <c r="A27" s="181">
        <v>17</v>
      </c>
      <c r="B27" s="182" t="s">
        <v>18</v>
      </c>
      <c r="C27" s="183">
        <v>180.1</v>
      </c>
      <c r="D27" s="184">
        <v>417.7</v>
      </c>
      <c r="E27" s="185">
        <v>35.3</v>
      </c>
      <c r="F27" s="185">
        <v>94</v>
      </c>
      <c r="G27" s="185">
        <v>41.5</v>
      </c>
      <c r="H27" s="185">
        <v>36.2</v>
      </c>
      <c r="I27" s="185">
        <v>36.2</v>
      </c>
      <c r="J27" s="191">
        <f>212.5+2000</f>
        <v>2212.5</v>
      </c>
      <c r="K27" s="190">
        <f>J27*1.5/100</f>
        <v>33.2</v>
      </c>
      <c r="L27" s="188"/>
      <c r="M27" s="191">
        <v>0</v>
      </c>
      <c r="N27" s="260">
        <f t="shared" si="1"/>
        <v>3086.7</v>
      </c>
    </row>
    <row r="28" spans="1:14" ht="17.25" customHeight="1">
      <c r="A28" s="194"/>
      <c r="B28" s="122" t="s">
        <v>19</v>
      </c>
      <c r="C28" s="195">
        <f aca="true" t="shared" si="2" ref="C28:I28">SUM(C11:C27)</f>
        <v>2557.4</v>
      </c>
      <c r="D28" s="195">
        <f t="shared" si="2"/>
        <v>4721.5</v>
      </c>
      <c r="E28" s="550">
        <f t="shared" si="2"/>
        <v>338.5</v>
      </c>
      <c r="F28" s="196">
        <f t="shared" si="2"/>
        <v>1161.4</v>
      </c>
      <c r="G28" s="196">
        <f t="shared" si="2"/>
        <v>401</v>
      </c>
      <c r="H28" s="196">
        <f t="shared" si="2"/>
        <v>465</v>
      </c>
      <c r="I28" s="196">
        <f t="shared" si="2"/>
        <v>465</v>
      </c>
      <c r="J28" s="197">
        <f>SUM(J11:J27)</f>
        <v>2212.5</v>
      </c>
      <c r="K28" s="195">
        <f>SUM(K11:K27)</f>
        <v>33.2</v>
      </c>
      <c r="L28" s="197">
        <f>SUM(L11:L27)</f>
        <v>18.8</v>
      </c>
      <c r="M28" s="197">
        <f>SUM(M11:M27)</f>
        <v>1250.7</v>
      </c>
      <c r="N28" s="200">
        <f>SUM(N11:N27)</f>
        <v>13625</v>
      </c>
    </row>
    <row r="30" spans="2:14" ht="12.75" hidden="1">
      <c r="B30" s="1" t="s">
        <v>386</v>
      </c>
      <c r="C30" s="198" t="s">
        <v>300</v>
      </c>
      <c r="D30" s="198" t="s">
        <v>300</v>
      </c>
      <c r="E30" s="198" t="s">
        <v>300</v>
      </c>
      <c r="F30" s="198" t="s">
        <v>300</v>
      </c>
      <c r="G30" s="198" t="s">
        <v>300</v>
      </c>
      <c r="H30" s="198" t="s">
        <v>300</v>
      </c>
      <c r="I30" s="198" t="s">
        <v>300</v>
      </c>
      <c r="J30" s="199"/>
      <c r="K30" s="199"/>
      <c r="L30" s="199"/>
      <c r="M30" s="198"/>
      <c r="N30" s="199"/>
    </row>
    <row r="31" spans="2:9" ht="12.75" hidden="1">
      <c r="B31" s="1" t="s">
        <v>387</v>
      </c>
      <c r="C31" s="114" t="s">
        <v>388</v>
      </c>
      <c r="D31" s="114" t="s">
        <v>389</v>
      </c>
      <c r="E31" s="114" t="s">
        <v>390</v>
      </c>
      <c r="F31" s="114" t="s">
        <v>391</v>
      </c>
      <c r="G31" s="114" t="s">
        <v>392</v>
      </c>
      <c r="H31" s="114" t="s">
        <v>393</v>
      </c>
      <c r="I31" s="114" t="s">
        <v>394</v>
      </c>
    </row>
    <row r="32" ht="12.75">
      <c r="N32" s="201"/>
    </row>
  </sheetData>
  <sheetProtection/>
  <mergeCells count="4">
    <mergeCell ref="A8:N8"/>
    <mergeCell ref="L4:N4"/>
    <mergeCell ref="L5:N5"/>
    <mergeCell ref="L6:N6"/>
  </mergeCells>
  <printOptions/>
  <pageMargins left="0.1968503937007874" right="0" top="0.3937007874015748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.8515625" style="114" customWidth="1"/>
    <col min="2" max="2" width="16.140625" style="1" customWidth="1"/>
    <col min="3" max="3" width="10.140625" style="114" customWidth="1"/>
    <col min="4" max="4" width="11.28125" style="114" customWidth="1"/>
    <col min="5" max="5" width="10.00390625" style="1" customWidth="1"/>
    <col min="6" max="6" width="10.140625" style="1" customWidth="1"/>
    <col min="7" max="7" width="11.28125" style="1" customWidth="1"/>
    <col min="8" max="8" width="12.00390625" style="1" customWidth="1"/>
    <col min="9" max="9" width="11.7109375" style="1" customWidth="1"/>
    <col min="10" max="10" width="8.140625" style="1" customWidth="1"/>
    <col min="11" max="11" width="9.28125" style="1" customWidth="1"/>
    <col min="12" max="12" width="8.7109375" style="1" customWidth="1"/>
    <col min="13" max="13" width="8.140625" style="1" customWidth="1"/>
    <col min="14" max="14" width="9.7109375" style="1" customWidth="1"/>
    <col min="15" max="16384" width="9.140625" style="1" customWidth="1"/>
  </cols>
  <sheetData>
    <row r="1" ht="12.75">
      <c r="L1" s="103" t="s">
        <v>586</v>
      </c>
    </row>
    <row r="2" ht="12.75">
      <c r="L2" s="103" t="s">
        <v>238</v>
      </c>
    </row>
    <row r="3" ht="12.75">
      <c r="L3" s="128" t="s">
        <v>599</v>
      </c>
    </row>
    <row r="4" ht="12.75">
      <c r="L4" s="128"/>
    </row>
    <row r="5" spans="1:14" ht="15" customHeight="1">
      <c r="A5" s="575" t="s">
        <v>396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</row>
    <row r="6" spans="2:4" ht="13.5" customHeight="1">
      <c r="B6" s="114"/>
      <c r="C6" s="179"/>
      <c r="D6" s="179"/>
    </row>
    <row r="7" spans="1:14" s="202" customFormat="1" ht="176.25" customHeight="1">
      <c r="A7" s="163" t="s">
        <v>21</v>
      </c>
      <c r="B7" s="163" t="s">
        <v>0</v>
      </c>
      <c r="C7" s="163" t="s">
        <v>299</v>
      </c>
      <c r="D7" s="163" t="s">
        <v>278</v>
      </c>
      <c r="E7" s="163" t="s">
        <v>198</v>
      </c>
      <c r="F7" s="163" t="s">
        <v>279</v>
      </c>
      <c r="G7" s="163" t="s">
        <v>384</v>
      </c>
      <c r="H7" s="261" t="s">
        <v>285</v>
      </c>
      <c r="I7" s="261" t="s">
        <v>280</v>
      </c>
      <c r="J7" s="262" t="s">
        <v>201</v>
      </c>
      <c r="K7" s="262" t="s">
        <v>281</v>
      </c>
      <c r="L7" s="262" t="s">
        <v>269</v>
      </c>
      <c r="M7" s="262" t="s">
        <v>1</v>
      </c>
      <c r="N7" s="263" t="s">
        <v>226</v>
      </c>
    </row>
    <row r="8" spans="1:14" ht="12.75">
      <c r="A8" s="181">
        <v>1</v>
      </c>
      <c r="B8" s="182" t="s">
        <v>2</v>
      </c>
      <c r="C8" s="183">
        <v>144.1</v>
      </c>
      <c r="D8" s="184">
        <v>124.4</v>
      </c>
      <c r="E8" s="185">
        <v>140.8</v>
      </c>
      <c r="F8" s="185">
        <v>61.5</v>
      </c>
      <c r="G8" s="185">
        <v>18.4</v>
      </c>
      <c r="H8" s="185">
        <v>23</v>
      </c>
      <c r="I8" s="185">
        <v>23</v>
      </c>
      <c r="J8" s="189">
        <v>0</v>
      </c>
      <c r="K8" s="188">
        <v>0</v>
      </c>
      <c r="L8" s="188">
        <f aca="true" t="shared" si="0" ref="L8:L17">M8*1.5/100</f>
        <v>0</v>
      </c>
      <c r="M8" s="189">
        <v>0</v>
      </c>
      <c r="N8" s="260">
        <f aca="true" t="shared" si="1" ref="N8:N24">SUM(C8:M8)</f>
        <v>535.2</v>
      </c>
    </row>
    <row r="9" spans="1:14" ht="12.75">
      <c r="A9" s="181">
        <v>2</v>
      </c>
      <c r="B9" s="182" t="s">
        <v>3</v>
      </c>
      <c r="C9" s="183">
        <v>108</v>
      </c>
      <c r="D9" s="184">
        <v>254.6</v>
      </c>
      <c r="E9" s="185">
        <v>25.7</v>
      </c>
      <c r="F9" s="185">
        <v>111.7</v>
      </c>
      <c r="G9" s="185">
        <v>18.4</v>
      </c>
      <c r="H9" s="185">
        <v>45.9</v>
      </c>
      <c r="I9" s="185">
        <v>45.9</v>
      </c>
      <c r="J9" s="189">
        <v>0</v>
      </c>
      <c r="K9" s="188">
        <v>0</v>
      </c>
      <c r="L9" s="188">
        <f t="shared" si="0"/>
        <v>0</v>
      </c>
      <c r="M9" s="191">
        <v>0</v>
      </c>
      <c r="N9" s="260">
        <f t="shared" si="1"/>
        <v>610.2</v>
      </c>
    </row>
    <row r="10" spans="1:14" ht="12.75">
      <c r="A10" s="181">
        <v>3</v>
      </c>
      <c r="B10" s="182" t="s">
        <v>4</v>
      </c>
      <c r="C10" s="183">
        <v>180.1</v>
      </c>
      <c r="D10" s="184">
        <v>314.1</v>
      </c>
      <c r="E10" s="185">
        <v>31.6</v>
      </c>
      <c r="F10" s="185">
        <v>112.9</v>
      </c>
      <c r="G10" s="185">
        <v>60</v>
      </c>
      <c r="H10" s="185">
        <v>50.9</v>
      </c>
      <c r="I10" s="185">
        <v>50.9</v>
      </c>
      <c r="J10" s="189">
        <v>0</v>
      </c>
      <c r="K10" s="188">
        <v>0</v>
      </c>
      <c r="L10" s="188">
        <f t="shared" si="0"/>
        <v>0</v>
      </c>
      <c r="M10" s="191">
        <v>0</v>
      </c>
      <c r="N10" s="260">
        <f t="shared" si="1"/>
        <v>800.5</v>
      </c>
    </row>
    <row r="11" spans="1:14" ht="12.75">
      <c r="A11" s="181">
        <v>4</v>
      </c>
      <c r="B11" s="182" t="s">
        <v>5</v>
      </c>
      <c r="C11" s="183">
        <v>72</v>
      </c>
      <c r="D11" s="184">
        <v>52.3</v>
      </c>
      <c r="E11" s="185">
        <v>4</v>
      </c>
      <c r="F11" s="185">
        <v>8.8</v>
      </c>
      <c r="G11" s="185">
        <v>13.8</v>
      </c>
      <c r="H11" s="185">
        <v>4.6</v>
      </c>
      <c r="I11" s="185">
        <v>4.6</v>
      </c>
      <c r="J11" s="191">
        <v>0</v>
      </c>
      <c r="K11" s="190">
        <v>0</v>
      </c>
      <c r="L11" s="188">
        <f t="shared" si="0"/>
        <v>0</v>
      </c>
      <c r="M11" s="191"/>
      <c r="N11" s="260">
        <f t="shared" si="1"/>
        <v>160.1</v>
      </c>
    </row>
    <row r="12" spans="1:14" ht="13.5" customHeight="1">
      <c r="A12" s="181">
        <v>5</v>
      </c>
      <c r="B12" s="182" t="s">
        <v>6</v>
      </c>
      <c r="C12" s="183">
        <v>144.1</v>
      </c>
      <c r="D12" s="184">
        <v>339.1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9">
        <v>0</v>
      </c>
      <c r="K12" s="188">
        <v>0</v>
      </c>
      <c r="L12" s="188">
        <f t="shared" si="0"/>
        <v>0</v>
      </c>
      <c r="M12" s="189">
        <v>0</v>
      </c>
      <c r="N12" s="260">
        <f t="shared" si="1"/>
        <v>483.2</v>
      </c>
    </row>
    <row r="13" spans="1:14" ht="12.75">
      <c r="A13" s="181">
        <v>6</v>
      </c>
      <c r="B13" s="182" t="s">
        <v>7</v>
      </c>
      <c r="C13" s="183">
        <v>216.1</v>
      </c>
      <c r="D13" s="184">
        <v>315.2</v>
      </c>
      <c r="E13" s="185">
        <f>153.3-153.3</f>
        <v>0</v>
      </c>
      <c r="F13" s="185">
        <f>60.4-60.4</f>
        <v>0</v>
      </c>
      <c r="G13" s="185">
        <f>41.5-41.5</f>
        <v>0</v>
      </c>
      <c r="H13" s="185">
        <f>27-27</f>
        <v>0</v>
      </c>
      <c r="I13" s="185">
        <f>27-27</f>
        <v>0</v>
      </c>
      <c r="J13" s="189">
        <v>0</v>
      </c>
      <c r="K13" s="188">
        <v>0</v>
      </c>
      <c r="L13" s="188">
        <f t="shared" si="0"/>
        <v>0</v>
      </c>
      <c r="M13" s="191"/>
      <c r="N13" s="260">
        <f t="shared" si="1"/>
        <v>531.3</v>
      </c>
    </row>
    <row r="14" spans="1:14" ht="12.75">
      <c r="A14" s="181">
        <v>7</v>
      </c>
      <c r="B14" s="182" t="s">
        <v>8</v>
      </c>
      <c r="C14" s="183">
        <v>252.1</v>
      </c>
      <c r="D14" s="184">
        <v>500.2</v>
      </c>
      <c r="E14" s="185">
        <v>1.9</v>
      </c>
      <c r="F14" s="185">
        <v>115.1</v>
      </c>
      <c r="G14" s="185">
        <v>69.1</v>
      </c>
      <c r="H14" s="185">
        <v>48.4</v>
      </c>
      <c r="I14" s="185">
        <v>48.4</v>
      </c>
      <c r="J14" s="189">
        <v>450</v>
      </c>
      <c r="K14" s="188">
        <v>6.7</v>
      </c>
      <c r="L14" s="188">
        <f t="shared" si="0"/>
        <v>0</v>
      </c>
      <c r="M14" s="191"/>
      <c r="N14" s="260">
        <f t="shared" si="1"/>
        <v>1491.9</v>
      </c>
    </row>
    <row r="15" spans="1:14" ht="12.75">
      <c r="A15" s="181">
        <v>8</v>
      </c>
      <c r="B15" s="182" t="s">
        <v>9</v>
      </c>
      <c r="C15" s="183">
        <v>180.1</v>
      </c>
      <c r="D15" s="184">
        <v>415</v>
      </c>
      <c r="E15" s="185">
        <v>40.1</v>
      </c>
      <c r="F15" s="185">
        <v>104</v>
      </c>
      <c r="G15" s="185">
        <v>41.5</v>
      </c>
      <c r="H15" s="185">
        <v>44.9</v>
      </c>
      <c r="I15" s="185">
        <v>44.9</v>
      </c>
      <c r="J15" s="189">
        <v>0</v>
      </c>
      <c r="K15" s="188">
        <v>0</v>
      </c>
      <c r="L15" s="188">
        <f t="shared" si="0"/>
        <v>0</v>
      </c>
      <c r="M15" s="190"/>
      <c r="N15" s="260">
        <f t="shared" si="1"/>
        <v>870.5</v>
      </c>
    </row>
    <row r="16" spans="1:14" ht="12.75">
      <c r="A16" s="181">
        <v>9</v>
      </c>
      <c r="B16" s="182" t="s">
        <v>10</v>
      </c>
      <c r="C16" s="183">
        <v>108</v>
      </c>
      <c r="D16" s="184">
        <v>113.6</v>
      </c>
      <c r="E16" s="185">
        <v>14.2</v>
      </c>
      <c r="F16" s="185">
        <v>7.3</v>
      </c>
      <c r="G16" s="185">
        <v>9</v>
      </c>
      <c r="H16" s="185">
        <v>9.3</v>
      </c>
      <c r="I16" s="185">
        <v>9.3</v>
      </c>
      <c r="J16" s="189">
        <v>0</v>
      </c>
      <c r="K16" s="188">
        <v>0</v>
      </c>
      <c r="L16" s="188">
        <f t="shared" si="0"/>
        <v>0</v>
      </c>
      <c r="M16" s="189">
        <v>0</v>
      </c>
      <c r="N16" s="260">
        <f t="shared" si="1"/>
        <v>270.7</v>
      </c>
    </row>
    <row r="17" spans="1:14" ht="12.75">
      <c r="A17" s="181">
        <v>10</v>
      </c>
      <c r="B17" s="182" t="s">
        <v>11</v>
      </c>
      <c r="C17" s="183">
        <v>144.1</v>
      </c>
      <c r="D17" s="184">
        <v>190.1</v>
      </c>
      <c r="E17" s="192" t="s">
        <v>76</v>
      </c>
      <c r="F17" s="185">
        <v>50.9</v>
      </c>
      <c r="G17" s="192" t="s">
        <v>76</v>
      </c>
      <c r="H17" s="192" t="s">
        <v>76</v>
      </c>
      <c r="I17" s="192" t="s">
        <v>76</v>
      </c>
      <c r="J17" s="189">
        <v>0</v>
      </c>
      <c r="K17" s="188">
        <v>0</v>
      </c>
      <c r="L17" s="188">
        <f t="shared" si="0"/>
        <v>0</v>
      </c>
      <c r="M17" s="191">
        <v>0</v>
      </c>
      <c r="N17" s="260">
        <f t="shared" si="1"/>
        <v>385.1</v>
      </c>
    </row>
    <row r="18" spans="1:14" ht="12.75">
      <c r="A18" s="181">
        <v>11</v>
      </c>
      <c r="B18" s="182" t="s">
        <v>12</v>
      </c>
      <c r="C18" s="183">
        <v>144.1</v>
      </c>
      <c r="D18" s="184">
        <v>499.5</v>
      </c>
      <c r="E18" s="185">
        <v>1.3</v>
      </c>
      <c r="F18" s="185">
        <v>114.9</v>
      </c>
      <c r="G18" s="185">
        <v>41.5</v>
      </c>
      <c r="H18" s="185">
        <v>42.8</v>
      </c>
      <c r="I18" s="185">
        <v>42.8</v>
      </c>
      <c r="J18" s="189">
        <v>0</v>
      </c>
      <c r="K18" s="188">
        <v>0</v>
      </c>
      <c r="L18" s="188">
        <v>0</v>
      </c>
      <c r="M18" s="191">
        <v>0</v>
      </c>
      <c r="N18" s="260">
        <f t="shared" si="1"/>
        <v>886.9</v>
      </c>
    </row>
    <row r="19" spans="1:14" ht="12.75">
      <c r="A19" s="181">
        <v>12</v>
      </c>
      <c r="B19" s="182" t="s">
        <v>13</v>
      </c>
      <c r="C19" s="183">
        <v>180.1</v>
      </c>
      <c r="D19" s="184">
        <v>377.9</v>
      </c>
      <c r="E19" s="192" t="s">
        <v>76</v>
      </c>
      <c r="F19" s="185">
        <v>198.3</v>
      </c>
      <c r="G19" s="192" t="s">
        <v>76</v>
      </c>
      <c r="H19" s="185">
        <v>73.1</v>
      </c>
      <c r="I19" s="185">
        <v>73.1</v>
      </c>
      <c r="J19" s="189">
        <v>0</v>
      </c>
      <c r="K19" s="188">
        <v>0</v>
      </c>
      <c r="L19" s="188">
        <f>M19*1.5/100</f>
        <v>0</v>
      </c>
      <c r="M19" s="191">
        <v>0</v>
      </c>
      <c r="N19" s="260">
        <f t="shared" si="1"/>
        <v>902.5</v>
      </c>
    </row>
    <row r="20" spans="1:14" ht="12.75">
      <c r="A20" s="181">
        <v>13</v>
      </c>
      <c r="B20" s="182" t="s">
        <v>14</v>
      </c>
      <c r="C20" s="183">
        <v>108.1</v>
      </c>
      <c r="D20" s="184">
        <v>230.1</v>
      </c>
      <c r="E20" s="185">
        <v>3.2</v>
      </c>
      <c r="F20" s="185">
        <v>120.2</v>
      </c>
      <c r="G20" s="185">
        <v>27.7</v>
      </c>
      <c r="H20" s="185">
        <v>48</v>
      </c>
      <c r="I20" s="185">
        <v>48</v>
      </c>
      <c r="J20" s="189">
        <v>0</v>
      </c>
      <c r="K20" s="188">
        <v>0</v>
      </c>
      <c r="L20" s="188">
        <f>M20*1.5/100</f>
        <v>76.8</v>
      </c>
      <c r="M20" s="191">
        <v>5120.8</v>
      </c>
      <c r="N20" s="260">
        <f t="shared" si="1"/>
        <v>5782.9</v>
      </c>
    </row>
    <row r="21" spans="1:14" ht="12.75">
      <c r="A21" s="181">
        <v>14</v>
      </c>
      <c r="B21" s="182" t="s">
        <v>15</v>
      </c>
      <c r="C21" s="183">
        <v>108.1</v>
      </c>
      <c r="D21" s="184">
        <v>373.1</v>
      </c>
      <c r="E21" s="185">
        <v>31.1</v>
      </c>
      <c r="F21" s="185">
        <v>34.1</v>
      </c>
      <c r="G21" s="185">
        <v>27.7</v>
      </c>
      <c r="H21" s="185">
        <v>22.5</v>
      </c>
      <c r="I21" s="185">
        <v>22.5</v>
      </c>
      <c r="J21" s="189">
        <v>0</v>
      </c>
      <c r="K21" s="188">
        <v>0</v>
      </c>
      <c r="L21" s="188">
        <f>M21*1.5/100</f>
        <v>0</v>
      </c>
      <c r="M21" s="191">
        <v>0</v>
      </c>
      <c r="N21" s="260">
        <f t="shared" si="1"/>
        <v>619.1</v>
      </c>
    </row>
    <row r="22" spans="1:14" ht="12.75">
      <c r="A22" s="181">
        <v>15</v>
      </c>
      <c r="B22" s="182" t="s">
        <v>16</v>
      </c>
      <c r="C22" s="183">
        <v>144.1</v>
      </c>
      <c r="D22" s="184">
        <v>88.5</v>
      </c>
      <c r="E22" s="192" t="s">
        <v>76</v>
      </c>
      <c r="F22" s="185">
        <v>8.9</v>
      </c>
      <c r="G22" s="185">
        <v>14</v>
      </c>
      <c r="H22" s="185">
        <v>6.6</v>
      </c>
      <c r="I22" s="185">
        <v>6.6</v>
      </c>
      <c r="J22" s="189">
        <v>0</v>
      </c>
      <c r="K22" s="188">
        <v>0</v>
      </c>
      <c r="L22" s="188">
        <f>M22*1.5/100</f>
        <v>0</v>
      </c>
      <c r="M22" s="189">
        <v>0</v>
      </c>
      <c r="N22" s="260">
        <f t="shared" si="1"/>
        <v>268.7</v>
      </c>
    </row>
    <row r="23" spans="1:14" ht="12.75">
      <c r="A23" s="181">
        <v>16</v>
      </c>
      <c r="B23" s="182" t="s">
        <v>17</v>
      </c>
      <c r="C23" s="183">
        <v>144.1</v>
      </c>
      <c r="D23" s="184">
        <v>116.1</v>
      </c>
      <c r="E23" s="185">
        <v>9.3</v>
      </c>
      <c r="F23" s="185">
        <v>18.8</v>
      </c>
      <c r="G23" s="185">
        <v>18.4</v>
      </c>
      <c r="H23" s="185">
        <v>8.8</v>
      </c>
      <c r="I23" s="185">
        <v>8.8</v>
      </c>
      <c r="J23" s="189">
        <v>0</v>
      </c>
      <c r="K23" s="188">
        <v>0</v>
      </c>
      <c r="L23" s="188">
        <f>M23*1.5/100</f>
        <v>0</v>
      </c>
      <c r="M23" s="189"/>
      <c r="N23" s="260">
        <f t="shared" si="1"/>
        <v>324.3</v>
      </c>
    </row>
    <row r="24" spans="1:14" s="193" customFormat="1" ht="15" customHeight="1">
      <c r="A24" s="181">
        <v>17</v>
      </c>
      <c r="B24" s="182" t="s">
        <v>18</v>
      </c>
      <c r="C24" s="183">
        <v>180.1</v>
      </c>
      <c r="D24" s="184">
        <v>417.7</v>
      </c>
      <c r="E24" s="185">
        <v>35.3</v>
      </c>
      <c r="F24" s="185">
        <v>94</v>
      </c>
      <c r="G24" s="185">
        <v>41.5</v>
      </c>
      <c r="H24" s="185">
        <v>36.2</v>
      </c>
      <c r="I24" s="185">
        <v>36.2</v>
      </c>
      <c r="J24" s="191">
        <f>2000+1505.2</f>
        <v>3505.2</v>
      </c>
      <c r="K24" s="190">
        <v>52.6</v>
      </c>
      <c r="L24" s="188"/>
      <c r="M24" s="191">
        <v>0</v>
      </c>
      <c r="N24" s="260">
        <f t="shared" si="1"/>
        <v>4398.8</v>
      </c>
    </row>
    <row r="25" spans="1:14" ht="12.75">
      <c r="A25" s="194"/>
      <c r="B25" s="122" t="s">
        <v>19</v>
      </c>
      <c r="C25" s="195">
        <f aca="true" t="shared" si="2" ref="C25:I25">SUM(C8:C24)</f>
        <v>2557.4</v>
      </c>
      <c r="D25" s="195">
        <f t="shared" si="2"/>
        <v>4721.5</v>
      </c>
      <c r="E25" s="196">
        <f t="shared" si="2"/>
        <v>338.5</v>
      </c>
      <c r="F25" s="196">
        <f t="shared" si="2"/>
        <v>1161.4</v>
      </c>
      <c r="G25" s="196">
        <f t="shared" si="2"/>
        <v>401</v>
      </c>
      <c r="H25" s="196">
        <f t="shared" si="2"/>
        <v>465</v>
      </c>
      <c r="I25" s="196">
        <f t="shared" si="2"/>
        <v>465</v>
      </c>
      <c r="J25" s="197">
        <f>SUM(J8:J24)</f>
        <v>3955.2</v>
      </c>
      <c r="K25" s="195">
        <f>SUM(K8:K24)</f>
        <v>59.3</v>
      </c>
      <c r="L25" s="197">
        <f>SUM(L8:L24)</f>
        <v>76.8</v>
      </c>
      <c r="M25" s="197">
        <f>SUM(M8:M24)</f>
        <v>5120.8</v>
      </c>
      <c r="N25" s="200">
        <f>SUM(N8:N24)</f>
        <v>19321.9</v>
      </c>
    </row>
  </sheetData>
  <sheetProtection/>
  <mergeCells count="1">
    <mergeCell ref="A5:N5"/>
  </mergeCells>
  <printOptions/>
  <pageMargins left="0.3937007874015748" right="0" top="0.3937007874015748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8515625" style="453" customWidth="1"/>
    <col min="2" max="2" width="51.7109375" style="453" customWidth="1"/>
    <col min="3" max="4" width="15.28125" style="453" customWidth="1"/>
    <col min="5" max="16384" width="9.140625" style="453" customWidth="1"/>
  </cols>
  <sheetData>
    <row r="1" spans="3:4" ht="18" customHeight="1">
      <c r="C1" s="103" t="s">
        <v>572</v>
      </c>
      <c r="D1" s="454"/>
    </row>
    <row r="2" spans="3:4" ht="15">
      <c r="C2" s="103" t="s">
        <v>230</v>
      </c>
      <c r="D2" s="454"/>
    </row>
    <row r="3" spans="3:5" ht="15">
      <c r="C3" s="591" t="s">
        <v>600</v>
      </c>
      <c r="D3" s="591"/>
      <c r="E3" s="591"/>
    </row>
    <row r="4" ht="6" customHeight="1"/>
    <row r="5" spans="1:4" ht="32.25" customHeight="1">
      <c r="A5" s="606" t="s">
        <v>537</v>
      </c>
      <c r="B5" s="606"/>
      <c r="C5" s="606"/>
      <c r="D5" s="606"/>
    </row>
    <row r="6" spans="1:4" ht="9.75" customHeight="1">
      <c r="A6" s="455" t="s">
        <v>538</v>
      </c>
      <c r="D6" s="456"/>
    </row>
    <row r="7" spans="1:4" s="459" customFormat="1" ht="28.5" customHeight="1">
      <c r="A7" s="457" t="s">
        <v>21</v>
      </c>
      <c r="B7" s="458" t="s">
        <v>539</v>
      </c>
      <c r="C7" s="607" t="s">
        <v>325</v>
      </c>
      <c r="D7" s="608"/>
    </row>
    <row r="8" spans="1:4" ht="45">
      <c r="A8" s="460" t="s">
        <v>540</v>
      </c>
      <c r="B8" s="461" t="s">
        <v>541</v>
      </c>
      <c r="C8" s="609"/>
      <c r="D8" s="609"/>
    </row>
    <row r="9" spans="1:4" ht="15">
      <c r="A9" s="463" t="s">
        <v>542</v>
      </c>
      <c r="B9" s="464" t="s">
        <v>543</v>
      </c>
      <c r="C9" s="610">
        <v>0</v>
      </c>
      <c r="D9" s="610"/>
    </row>
    <row r="10" spans="1:4" ht="15">
      <c r="A10" s="463" t="s">
        <v>544</v>
      </c>
      <c r="B10" s="464" t="s">
        <v>545</v>
      </c>
      <c r="C10" s="610">
        <v>0</v>
      </c>
      <c r="D10" s="610"/>
    </row>
    <row r="11" spans="1:4" ht="15.75" customHeight="1">
      <c r="A11" s="463" t="s">
        <v>546</v>
      </c>
      <c r="B11" s="464" t="s">
        <v>547</v>
      </c>
      <c r="C11" s="610">
        <v>0</v>
      </c>
      <c r="D11" s="610"/>
    </row>
    <row r="12" spans="1:4" ht="15">
      <c r="A12" s="463" t="s">
        <v>548</v>
      </c>
      <c r="B12" s="464" t="s">
        <v>549</v>
      </c>
      <c r="C12" s="610">
        <f>C9+C10-C11</f>
        <v>0</v>
      </c>
      <c r="D12" s="610"/>
    </row>
    <row r="13" spans="1:4" ht="15">
      <c r="A13" s="460" t="s">
        <v>550</v>
      </c>
      <c r="B13" s="466" t="s">
        <v>551</v>
      </c>
      <c r="C13" s="609"/>
      <c r="D13" s="609"/>
    </row>
    <row r="14" spans="1:4" ht="15">
      <c r="A14" s="463" t="s">
        <v>552</v>
      </c>
      <c r="B14" s="464" t="s">
        <v>543</v>
      </c>
      <c r="C14" s="610">
        <v>18000</v>
      </c>
      <c r="D14" s="610"/>
    </row>
    <row r="15" spans="1:4" ht="15">
      <c r="A15" s="463" t="s">
        <v>553</v>
      </c>
      <c r="B15" s="464" t="s">
        <v>545</v>
      </c>
      <c r="C15" s="610">
        <f>41070-41070</f>
        <v>0</v>
      </c>
      <c r="D15" s="610"/>
    </row>
    <row r="16" spans="1:4" ht="30">
      <c r="A16" s="463" t="s">
        <v>554</v>
      </c>
      <c r="B16" s="464" t="s">
        <v>547</v>
      </c>
      <c r="C16" s="610">
        <v>6000</v>
      </c>
      <c r="D16" s="610"/>
    </row>
    <row r="17" spans="1:4" ht="19.5" customHeight="1">
      <c r="A17" s="463" t="s">
        <v>555</v>
      </c>
      <c r="B17" s="464" t="s">
        <v>549</v>
      </c>
      <c r="C17" s="610">
        <f>C14+C15-C16</f>
        <v>12000</v>
      </c>
      <c r="D17" s="610"/>
    </row>
    <row r="18" spans="1:4" ht="19.5" customHeight="1">
      <c r="A18" s="467"/>
      <c r="B18" s="468"/>
      <c r="C18" s="469"/>
      <c r="D18" s="469"/>
    </row>
    <row r="19" spans="1:4" ht="19.5" customHeight="1">
      <c r="A19" s="467"/>
      <c r="B19" s="468"/>
      <c r="C19" s="103" t="s">
        <v>587</v>
      </c>
      <c r="D19" s="469"/>
    </row>
    <row r="20" spans="3:4" ht="17.25" customHeight="1">
      <c r="C20" s="103" t="s">
        <v>230</v>
      </c>
      <c r="D20" s="454"/>
    </row>
    <row r="21" spans="3:5" ht="15" customHeight="1">
      <c r="C21" s="591" t="s">
        <v>598</v>
      </c>
      <c r="D21" s="591"/>
      <c r="E21" s="591"/>
    </row>
    <row r="22" ht="10.5" customHeight="1"/>
    <row r="23" spans="1:4" ht="30.75" customHeight="1">
      <c r="A23" s="606" t="s">
        <v>556</v>
      </c>
      <c r="B23" s="606"/>
      <c r="C23" s="606"/>
      <c r="D23" s="606"/>
    </row>
    <row r="24" spans="1:4" ht="11.25" customHeight="1">
      <c r="A24" s="455" t="s">
        <v>538</v>
      </c>
      <c r="D24" s="456"/>
    </row>
    <row r="25" spans="1:4" s="459" customFormat="1" ht="31.5" customHeight="1">
      <c r="A25" s="458" t="s">
        <v>21</v>
      </c>
      <c r="B25" s="458" t="s">
        <v>539</v>
      </c>
      <c r="C25" s="458" t="s">
        <v>557</v>
      </c>
      <c r="D25" s="458" t="s">
        <v>558</v>
      </c>
    </row>
    <row r="26" spans="1:4" s="459" customFormat="1" ht="45">
      <c r="A26" s="460" t="s">
        <v>540</v>
      </c>
      <c r="B26" s="461" t="s">
        <v>541</v>
      </c>
      <c r="C26" s="462"/>
      <c r="D26" s="462"/>
    </row>
    <row r="27" spans="1:4" ht="19.5" customHeight="1">
      <c r="A27" s="463" t="s">
        <v>542</v>
      </c>
      <c r="B27" s="464" t="s">
        <v>559</v>
      </c>
      <c r="C27" s="465">
        <v>0</v>
      </c>
      <c r="D27" s="465">
        <v>0</v>
      </c>
    </row>
    <row r="28" spans="1:4" ht="15">
      <c r="A28" s="463" t="s">
        <v>544</v>
      </c>
      <c r="B28" s="464" t="s">
        <v>560</v>
      </c>
      <c r="C28" s="465">
        <v>0</v>
      </c>
      <c r="D28" s="465">
        <v>0</v>
      </c>
    </row>
    <row r="29" spans="1:4" ht="30">
      <c r="A29" s="463" t="s">
        <v>546</v>
      </c>
      <c r="B29" s="464" t="s">
        <v>561</v>
      </c>
      <c r="C29" s="465">
        <v>0</v>
      </c>
      <c r="D29" s="465">
        <v>0</v>
      </c>
    </row>
    <row r="30" spans="1:4" ht="15">
      <c r="A30" s="463" t="s">
        <v>548</v>
      </c>
      <c r="B30" s="464" t="s">
        <v>562</v>
      </c>
      <c r="C30" s="465">
        <f>C27+C28-C29</f>
        <v>0</v>
      </c>
      <c r="D30" s="465">
        <f>D27+D28-D29</f>
        <v>0</v>
      </c>
    </row>
    <row r="31" spans="1:4" ht="15">
      <c r="A31" s="463" t="s">
        <v>563</v>
      </c>
      <c r="B31" s="464" t="s">
        <v>564</v>
      </c>
      <c r="C31" s="465">
        <v>0</v>
      </c>
      <c r="D31" s="465">
        <v>0</v>
      </c>
    </row>
    <row r="32" spans="1:4" ht="15">
      <c r="A32" s="460" t="s">
        <v>550</v>
      </c>
      <c r="B32" s="466" t="s">
        <v>551</v>
      </c>
      <c r="C32" s="462"/>
      <c r="D32" s="462"/>
    </row>
    <row r="33" spans="1:4" ht="15">
      <c r="A33" s="463" t="s">
        <v>552</v>
      </c>
      <c r="B33" s="464" t="s">
        <v>559</v>
      </c>
      <c r="C33" s="465">
        <f>C17</f>
        <v>12000</v>
      </c>
      <c r="D33" s="465">
        <f>C36</f>
        <v>6000</v>
      </c>
    </row>
    <row r="34" spans="1:4" ht="15">
      <c r="A34" s="463" t="s">
        <v>553</v>
      </c>
      <c r="B34" s="464" t="s">
        <v>560</v>
      </c>
      <c r="C34" s="470">
        <v>0</v>
      </c>
      <c r="D34" s="470">
        <v>0</v>
      </c>
    </row>
    <row r="35" spans="1:4" ht="30">
      <c r="A35" s="463" t="s">
        <v>554</v>
      </c>
      <c r="B35" s="464" t="s">
        <v>561</v>
      </c>
      <c r="C35" s="470">
        <f>23000-11000-6000</f>
        <v>6000</v>
      </c>
      <c r="D35" s="470">
        <v>6000</v>
      </c>
    </row>
    <row r="36" spans="1:4" ht="15">
      <c r="A36" s="463" t="s">
        <v>555</v>
      </c>
      <c r="B36" s="464" t="s">
        <v>562</v>
      </c>
      <c r="C36" s="470">
        <f>C33-C35+C34</f>
        <v>6000</v>
      </c>
      <c r="D36" s="470">
        <v>0</v>
      </c>
    </row>
    <row r="37" spans="1:4" ht="15">
      <c r="A37" s="470" t="s">
        <v>565</v>
      </c>
      <c r="B37" s="464" t="s">
        <v>564</v>
      </c>
      <c r="C37" s="470">
        <v>0</v>
      </c>
      <c r="D37" s="470">
        <f>D33+D34-D35</f>
        <v>0</v>
      </c>
    </row>
  </sheetData>
  <sheetProtection/>
  <mergeCells count="15">
    <mergeCell ref="C17:D17"/>
    <mergeCell ref="C21:E21"/>
    <mergeCell ref="A23:D23"/>
    <mergeCell ref="C11:D11"/>
    <mergeCell ref="C12:D12"/>
    <mergeCell ref="C13:D13"/>
    <mergeCell ref="C14:D14"/>
    <mergeCell ref="C15:D15"/>
    <mergeCell ref="C16:D16"/>
    <mergeCell ref="C3:E3"/>
    <mergeCell ref="A5:D5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140625" style="5" customWidth="1"/>
    <col min="2" max="2" width="21.8515625" style="6" customWidth="1"/>
    <col min="3" max="3" width="62.7109375" style="103" customWidth="1"/>
    <col min="4" max="4" width="14.7109375" style="8" customWidth="1"/>
    <col min="5" max="16384" width="9.140625" style="1" customWidth="1"/>
  </cols>
  <sheetData>
    <row r="1" spans="3:4" ht="12.75">
      <c r="C1" s="559" t="s">
        <v>511</v>
      </c>
      <c r="D1" s="559"/>
    </row>
    <row r="2" spans="3:4" ht="12.75">
      <c r="C2" s="560" t="s">
        <v>354</v>
      </c>
      <c r="D2" s="560"/>
    </row>
    <row r="3" spans="1:4" s="104" customFormat="1" ht="12.75">
      <c r="A3" s="561" t="s">
        <v>590</v>
      </c>
      <c r="B3" s="561"/>
      <c r="C3" s="561"/>
      <c r="D3" s="561"/>
    </row>
    <row r="4" spans="1:4" ht="15.75">
      <c r="A4" s="562" t="s">
        <v>370</v>
      </c>
      <c r="B4" s="562"/>
      <c r="C4" s="562"/>
      <c r="D4" s="562"/>
    </row>
    <row r="5" spans="2:4" ht="12.75">
      <c r="B5" s="558"/>
      <c r="C5" s="558"/>
      <c r="D5" s="558"/>
    </row>
    <row r="6" spans="1:4" ht="22.5">
      <c r="A6" s="563" t="s">
        <v>355</v>
      </c>
      <c r="B6" s="564"/>
      <c r="C6" s="30" t="s">
        <v>356</v>
      </c>
      <c r="D6" s="218" t="s">
        <v>426</v>
      </c>
    </row>
    <row r="7" spans="1:4" ht="12.75">
      <c r="A7" s="105" t="s">
        <v>357</v>
      </c>
      <c r="B7" s="105" t="s">
        <v>358</v>
      </c>
      <c r="C7" s="219" t="s">
        <v>359</v>
      </c>
      <c r="D7" s="123">
        <f>SUM(D8+D10+D12+D15+D17+D20+D23+D25+D27+D30)</f>
        <v>532891.43</v>
      </c>
    </row>
    <row r="8" spans="1:4" ht="12.75">
      <c r="A8" s="105" t="s">
        <v>357</v>
      </c>
      <c r="B8" s="105" t="s">
        <v>360</v>
      </c>
      <c r="C8" s="219" t="s">
        <v>361</v>
      </c>
      <c r="D8" s="123">
        <f>D9</f>
        <v>303389</v>
      </c>
    </row>
    <row r="9" spans="1:4" ht="12.75">
      <c r="A9" s="220" t="s">
        <v>364</v>
      </c>
      <c r="B9" s="220" t="s">
        <v>362</v>
      </c>
      <c r="C9" s="164" t="s">
        <v>363</v>
      </c>
      <c r="D9" s="118">
        <v>303389</v>
      </c>
    </row>
    <row r="10" spans="1:4" ht="25.5">
      <c r="A10" s="105" t="s">
        <v>357</v>
      </c>
      <c r="B10" s="105" t="s">
        <v>365</v>
      </c>
      <c r="C10" s="219" t="s">
        <v>366</v>
      </c>
      <c r="D10" s="123">
        <f>D11</f>
        <v>6011.4</v>
      </c>
    </row>
    <row r="11" spans="1:4" ht="25.5">
      <c r="A11" s="220" t="s">
        <v>302</v>
      </c>
      <c r="B11" s="220" t="s">
        <v>367</v>
      </c>
      <c r="C11" s="164" t="s">
        <v>98</v>
      </c>
      <c r="D11" s="118">
        <v>6011.4</v>
      </c>
    </row>
    <row r="12" spans="1:4" ht="12.75">
      <c r="A12" s="105" t="s">
        <v>357</v>
      </c>
      <c r="B12" s="105" t="s">
        <v>99</v>
      </c>
      <c r="C12" s="219" t="s">
        <v>100</v>
      </c>
      <c r="D12" s="123">
        <f>D13+D14</f>
        <v>45923.3</v>
      </c>
    </row>
    <row r="13" spans="1:4" ht="12.75">
      <c r="A13" s="220" t="s">
        <v>364</v>
      </c>
      <c r="B13" s="220" t="s">
        <v>101</v>
      </c>
      <c r="C13" s="164" t="s">
        <v>102</v>
      </c>
      <c r="D13" s="118">
        <v>45413.4</v>
      </c>
    </row>
    <row r="14" spans="1:4" ht="25.5">
      <c r="A14" s="220" t="s">
        <v>364</v>
      </c>
      <c r="B14" s="220" t="s">
        <v>103</v>
      </c>
      <c r="C14" s="164" t="s">
        <v>104</v>
      </c>
      <c r="D14" s="118">
        <v>509.9</v>
      </c>
    </row>
    <row r="15" spans="1:4" ht="12.75">
      <c r="A15" s="220" t="s">
        <v>357</v>
      </c>
      <c r="B15" s="105" t="s">
        <v>105</v>
      </c>
      <c r="C15" s="219" t="s">
        <v>106</v>
      </c>
      <c r="D15" s="123">
        <f>D16</f>
        <v>51116.5</v>
      </c>
    </row>
    <row r="16" spans="1:4" ht="12.75">
      <c r="A16" s="220" t="s">
        <v>364</v>
      </c>
      <c r="B16" s="220" t="s">
        <v>107</v>
      </c>
      <c r="C16" s="164" t="s">
        <v>108</v>
      </c>
      <c r="D16" s="118">
        <v>51116.5</v>
      </c>
    </row>
    <row r="17" spans="1:4" ht="12.75">
      <c r="A17" s="105" t="s">
        <v>357</v>
      </c>
      <c r="B17" s="105" t="s">
        <v>109</v>
      </c>
      <c r="C17" s="219" t="s">
        <v>110</v>
      </c>
      <c r="D17" s="123">
        <f>D18+D19</f>
        <v>10326.9</v>
      </c>
    </row>
    <row r="18" spans="1:4" ht="25.5">
      <c r="A18" s="220" t="s">
        <v>364</v>
      </c>
      <c r="B18" s="220" t="s">
        <v>111</v>
      </c>
      <c r="C18" s="164" t="s">
        <v>112</v>
      </c>
      <c r="D18" s="118">
        <v>10301.9</v>
      </c>
    </row>
    <row r="19" spans="1:4" ht="25.5">
      <c r="A19" s="220" t="s">
        <v>317</v>
      </c>
      <c r="B19" s="220" t="s">
        <v>113</v>
      </c>
      <c r="C19" s="164" t="s">
        <v>114</v>
      </c>
      <c r="D19" s="118">
        <v>25</v>
      </c>
    </row>
    <row r="20" spans="1:4" ht="25.5">
      <c r="A20" s="105" t="s">
        <v>357</v>
      </c>
      <c r="B20" s="105" t="s">
        <v>115</v>
      </c>
      <c r="C20" s="219" t="s">
        <v>116</v>
      </c>
      <c r="D20" s="123">
        <f>D21+D22</f>
        <v>63714.18</v>
      </c>
    </row>
    <row r="21" spans="1:4" ht="63.75">
      <c r="A21" s="220" t="s">
        <v>317</v>
      </c>
      <c r="B21" s="220" t="s">
        <v>117</v>
      </c>
      <c r="C21" s="164" t="s">
        <v>118</v>
      </c>
      <c r="D21" s="118">
        <f>33556.68+29959</f>
        <v>63515.68</v>
      </c>
    </row>
    <row r="22" spans="1:4" ht="12.75">
      <c r="A22" s="220" t="s">
        <v>317</v>
      </c>
      <c r="B22" s="220" t="s">
        <v>119</v>
      </c>
      <c r="C22" s="164" t="s">
        <v>120</v>
      </c>
      <c r="D22" s="118">
        <v>198.5</v>
      </c>
    </row>
    <row r="23" spans="1:4" ht="12.75">
      <c r="A23" s="105" t="s">
        <v>357</v>
      </c>
      <c r="B23" s="105" t="s">
        <v>121</v>
      </c>
      <c r="C23" s="219" t="s">
        <v>122</v>
      </c>
      <c r="D23" s="123">
        <f>D24</f>
        <v>11818.7</v>
      </c>
    </row>
    <row r="24" spans="1:4" ht="12.75">
      <c r="A24" s="220" t="s">
        <v>357</v>
      </c>
      <c r="B24" s="220" t="s">
        <v>123</v>
      </c>
      <c r="C24" s="164" t="s">
        <v>124</v>
      </c>
      <c r="D24" s="118">
        <v>11818.7</v>
      </c>
    </row>
    <row r="25" spans="1:4" ht="25.5">
      <c r="A25" s="105" t="s">
        <v>357</v>
      </c>
      <c r="B25" s="221" t="s">
        <v>125</v>
      </c>
      <c r="C25" s="219" t="s">
        <v>126</v>
      </c>
      <c r="D25" s="123">
        <f>D26</f>
        <v>1616.3</v>
      </c>
    </row>
    <row r="26" spans="1:4" ht="12.75">
      <c r="A26" s="220" t="s">
        <v>357</v>
      </c>
      <c r="B26" s="220" t="s">
        <v>127</v>
      </c>
      <c r="C26" s="164" t="s">
        <v>128</v>
      </c>
      <c r="D26" s="118">
        <v>1616.3</v>
      </c>
    </row>
    <row r="27" spans="1:4" ht="25.5">
      <c r="A27" s="105" t="s">
        <v>317</v>
      </c>
      <c r="B27" s="105" t="s">
        <v>129</v>
      </c>
      <c r="C27" s="219" t="s">
        <v>130</v>
      </c>
      <c r="D27" s="123">
        <f>D29+D28</f>
        <v>32718.55</v>
      </c>
    </row>
    <row r="28" spans="1:4" ht="51.75" customHeight="1">
      <c r="A28" s="220" t="s">
        <v>317</v>
      </c>
      <c r="B28" s="220" t="s">
        <v>440</v>
      </c>
      <c r="C28" s="164" t="s">
        <v>441</v>
      </c>
      <c r="D28" s="118">
        <v>8493.55</v>
      </c>
    </row>
    <row r="29" spans="1:4" ht="25.5">
      <c r="A29" s="220" t="s">
        <v>317</v>
      </c>
      <c r="B29" s="220" t="s">
        <v>131</v>
      </c>
      <c r="C29" s="164" t="s">
        <v>445</v>
      </c>
      <c r="D29" s="118">
        <v>24225</v>
      </c>
    </row>
    <row r="30" spans="1:4" ht="12.75">
      <c r="A30" s="105" t="s">
        <v>357</v>
      </c>
      <c r="B30" s="105" t="s">
        <v>132</v>
      </c>
      <c r="C30" s="219" t="s">
        <v>133</v>
      </c>
      <c r="D30" s="123">
        <f>SUM(D31+D32+D33+D34+D35+D36+D38+D39+D37)</f>
        <v>6256.6</v>
      </c>
    </row>
    <row r="31" spans="1:4" ht="25.5">
      <c r="A31" s="220" t="s">
        <v>357</v>
      </c>
      <c r="B31" s="220" t="s">
        <v>134</v>
      </c>
      <c r="C31" s="164" t="s">
        <v>135</v>
      </c>
      <c r="D31" s="118">
        <v>166.2</v>
      </c>
    </row>
    <row r="32" spans="1:4" ht="38.25">
      <c r="A32" s="220" t="s">
        <v>357</v>
      </c>
      <c r="B32" s="220" t="s">
        <v>136</v>
      </c>
      <c r="C32" s="164" t="s">
        <v>137</v>
      </c>
      <c r="D32" s="118">
        <v>138.6</v>
      </c>
    </row>
    <row r="33" spans="1:4" ht="38.25">
      <c r="A33" s="220" t="s">
        <v>357</v>
      </c>
      <c r="B33" s="220" t="s">
        <v>373</v>
      </c>
      <c r="C33" s="164" t="s">
        <v>446</v>
      </c>
      <c r="D33" s="118">
        <v>184.1</v>
      </c>
    </row>
    <row r="34" spans="1:4" ht="38.25">
      <c r="A34" s="220" t="s">
        <v>357</v>
      </c>
      <c r="B34" s="220" t="s">
        <v>138</v>
      </c>
      <c r="C34" s="164" t="s">
        <v>139</v>
      </c>
      <c r="D34" s="118">
        <v>5</v>
      </c>
    </row>
    <row r="35" spans="1:4" ht="76.5">
      <c r="A35" s="220" t="s">
        <v>357</v>
      </c>
      <c r="B35" s="220" t="s">
        <v>140</v>
      </c>
      <c r="C35" s="164" t="s">
        <v>448</v>
      </c>
      <c r="D35" s="118">
        <v>1050.8</v>
      </c>
    </row>
    <row r="36" spans="1:4" ht="38.25">
      <c r="A36" s="220" t="s">
        <v>357</v>
      </c>
      <c r="B36" s="220" t="s">
        <v>141</v>
      </c>
      <c r="C36" s="164" t="s">
        <v>142</v>
      </c>
      <c r="D36" s="118">
        <v>81</v>
      </c>
    </row>
    <row r="37" spans="1:4" ht="38.25">
      <c r="A37" s="220" t="s">
        <v>324</v>
      </c>
      <c r="B37" s="106" t="s">
        <v>233</v>
      </c>
      <c r="C37" s="3" t="s">
        <v>447</v>
      </c>
      <c r="D37" s="118">
        <v>300</v>
      </c>
    </row>
    <row r="38" spans="1:4" ht="41.25" customHeight="1">
      <c r="A38" s="220" t="s">
        <v>357</v>
      </c>
      <c r="B38" s="220" t="s">
        <v>143</v>
      </c>
      <c r="C38" s="164" t="s">
        <v>144</v>
      </c>
      <c r="D38" s="118">
        <v>7</v>
      </c>
    </row>
    <row r="39" spans="1:4" ht="25.5">
      <c r="A39" s="220" t="s">
        <v>357</v>
      </c>
      <c r="B39" s="220" t="s">
        <v>145</v>
      </c>
      <c r="C39" s="164" t="s">
        <v>146</v>
      </c>
      <c r="D39" s="118">
        <v>4323.9</v>
      </c>
    </row>
    <row r="40" spans="1:4" ht="12.75">
      <c r="A40" s="16" t="s">
        <v>357</v>
      </c>
      <c r="B40" s="105" t="s">
        <v>147</v>
      </c>
      <c r="C40" s="69" t="s">
        <v>148</v>
      </c>
      <c r="D40" s="123">
        <f>D41+D122+D124+D126</f>
        <v>1837610.511</v>
      </c>
    </row>
    <row r="41" spans="1:4" ht="25.5">
      <c r="A41" s="2" t="s">
        <v>357</v>
      </c>
      <c r="B41" s="106" t="s">
        <v>149</v>
      </c>
      <c r="C41" s="3" t="s">
        <v>150</v>
      </c>
      <c r="D41" s="118">
        <f>D42+D45+D59+D95</f>
        <v>1835315.084</v>
      </c>
    </row>
    <row r="42" spans="1:4" ht="25.5">
      <c r="A42" s="2" t="s">
        <v>357</v>
      </c>
      <c r="B42" s="106" t="s">
        <v>151</v>
      </c>
      <c r="C42" s="3" t="s">
        <v>235</v>
      </c>
      <c r="D42" s="118">
        <f>D43</f>
        <v>462381.6</v>
      </c>
    </row>
    <row r="43" spans="1:4" ht="12.75">
      <c r="A43" s="107" t="s">
        <v>357</v>
      </c>
      <c r="B43" s="109" t="s">
        <v>152</v>
      </c>
      <c r="C43" s="70" t="s">
        <v>153</v>
      </c>
      <c r="D43" s="316">
        <f>D44</f>
        <v>462381.6</v>
      </c>
    </row>
    <row r="44" spans="1:4" ht="25.5">
      <c r="A44" s="107" t="s">
        <v>357</v>
      </c>
      <c r="B44" s="109" t="s">
        <v>154</v>
      </c>
      <c r="C44" s="70" t="s">
        <v>155</v>
      </c>
      <c r="D44" s="316">
        <v>462381.6</v>
      </c>
    </row>
    <row r="45" spans="1:4" ht="26.25" customHeight="1">
      <c r="A45" s="107" t="s">
        <v>357</v>
      </c>
      <c r="B45" s="106" t="s">
        <v>156</v>
      </c>
      <c r="C45" s="70" t="s">
        <v>236</v>
      </c>
      <c r="D45" s="316">
        <f>D46+D49+D54</f>
        <v>90201.28</v>
      </c>
    </row>
    <row r="46" spans="1:4" ht="51">
      <c r="A46" s="107" t="s">
        <v>357</v>
      </c>
      <c r="B46" s="106" t="s">
        <v>414</v>
      </c>
      <c r="C46" s="70" t="s">
        <v>415</v>
      </c>
      <c r="D46" s="316">
        <f>D47</f>
        <v>637.5</v>
      </c>
    </row>
    <row r="47" spans="1:4" ht="39.75" customHeight="1">
      <c r="A47" s="107" t="s">
        <v>357</v>
      </c>
      <c r="B47" s="106" t="s">
        <v>368</v>
      </c>
      <c r="C47" s="70" t="s">
        <v>425</v>
      </c>
      <c r="D47" s="316">
        <f>D48</f>
        <v>637.5</v>
      </c>
    </row>
    <row r="48" spans="1:4" ht="25.5">
      <c r="A48" s="107"/>
      <c r="B48" s="106"/>
      <c r="C48" s="57" t="s">
        <v>262</v>
      </c>
      <c r="D48" s="316">
        <v>637.5</v>
      </c>
    </row>
    <row r="49" spans="1:4" ht="25.5">
      <c r="A49" s="107" t="s">
        <v>357</v>
      </c>
      <c r="B49" s="106" t="s">
        <v>220</v>
      </c>
      <c r="C49" s="70" t="s">
        <v>222</v>
      </c>
      <c r="D49" s="316">
        <f>D50</f>
        <v>18026.85</v>
      </c>
    </row>
    <row r="50" spans="1:4" ht="26.25" customHeight="1">
      <c r="A50" s="107" t="s">
        <v>357</v>
      </c>
      <c r="B50" s="106" t="s">
        <v>221</v>
      </c>
      <c r="C50" s="70" t="s">
        <v>424</v>
      </c>
      <c r="D50" s="316">
        <f>SUM(D51:D53)</f>
        <v>18026.85</v>
      </c>
    </row>
    <row r="51" spans="1:4" ht="25.5">
      <c r="A51" s="107"/>
      <c r="B51" s="106"/>
      <c r="C51" s="3" t="s">
        <v>416</v>
      </c>
      <c r="D51" s="316">
        <v>16110.6</v>
      </c>
    </row>
    <row r="52" spans="1:4" ht="25.5">
      <c r="A52" s="107"/>
      <c r="B52" s="106"/>
      <c r="C52" s="3" t="s">
        <v>417</v>
      </c>
      <c r="D52" s="316">
        <v>886.25</v>
      </c>
    </row>
    <row r="53" spans="1:4" ht="25.5">
      <c r="A53" s="107"/>
      <c r="B53" s="106"/>
      <c r="C53" s="72" t="s">
        <v>406</v>
      </c>
      <c r="D53" s="316">
        <v>1030</v>
      </c>
    </row>
    <row r="54" spans="1:4" ht="12.75">
      <c r="A54" s="107" t="s">
        <v>357</v>
      </c>
      <c r="B54" s="106" t="s">
        <v>157</v>
      </c>
      <c r="C54" s="70" t="s">
        <v>158</v>
      </c>
      <c r="D54" s="316">
        <f>D55</f>
        <v>71536.93</v>
      </c>
    </row>
    <row r="55" spans="1:4" ht="12.75">
      <c r="A55" s="107" t="s">
        <v>357</v>
      </c>
      <c r="B55" s="106" t="s">
        <v>159</v>
      </c>
      <c r="C55" s="70" t="s">
        <v>423</v>
      </c>
      <c r="D55" s="316">
        <f>D56+D57+D58</f>
        <v>71536.93</v>
      </c>
    </row>
    <row r="56" spans="1:4" ht="51">
      <c r="A56" s="107"/>
      <c r="B56" s="106"/>
      <c r="C56" s="70" t="s">
        <v>418</v>
      </c>
      <c r="D56" s="316">
        <v>66970.5</v>
      </c>
    </row>
    <row r="57" spans="1:4" ht="25.5">
      <c r="A57" s="107"/>
      <c r="B57" s="106"/>
      <c r="C57" s="70" t="s">
        <v>492</v>
      </c>
      <c r="D57" s="316">
        <v>1579.3</v>
      </c>
    </row>
    <row r="58" spans="1:4" ht="51">
      <c r="A58" s="107"/>
      <c r="B58" s="106"/>
      <c r="C58" s="70" t="s">
        <v>521</v>
      </c>
      <c r="D58" s="316">
        <v>2987.13</v>
      </c>
    </row>
    <row r="59" spans="1:4" ht="25.5">
      <c r="A59" s="107" t="s">
        <v>357</v>
      </c>
      <c r="B59" s="106" t="s">
        <v>160</v>
      </c>
      <c r="C59" s="3" t="s">
        <v>161</v>
      </c>
      <c r="D59" s="317">
        <f>D60+D62+D64+D87+D89+D91+D93</f>
        <v>1159567.8</v>
      </c>
    </row>
    <row r="60" spans="1:4" ht="25.5">
      <c r="A60" s="107" t="s">
        <v>357</v>
      </c>
      <c r="B60" s="106" t="s">
        <v>205</v>
      </c>
      <c r="C60" s="3" t="s">
        <v>206</v>
      </c>
      <c r="D60" s="317">
        <f>D61</f>
        <v>4209.7</v>
      </c>
    </row>
    <row r="61" spans="1:4" ht="25.5">
      <c r="A61" s="107" t="s">
        <v>357</v>
      </c>
      <c r="B61" s="106" t="s">
        <v>208</v>
      </c>
      <c r="C61" s="3" t="s">
        <v>207</v>
      </c>
      <c r="D61" s="317">
        <v>4209.7</v>
      </c>
    </row>
    <row r="62" spans="1:4" ht="25.5">
      <c r="A62" s="12" t="s">
        <v>357</v>
      </c>
      <c r="B62" s="109" t="s">
        <v>162</v>
      </c>
      <c r="C62" s="3" t="s">
        <v>163</v>
      </c>
      <c r="D62" s="317">
        <f>D63</f>
        <v>17213.9</v>
      </c>
    </row>
    <row r="63" spans="1:4" ht="25.5">
      <c r="A63" s="12" t="s">
        <v>357</v>
      </c>
      <c r="B63" s="109" t="s">
        <v>164</v>
      </c>
      <c r="C63" s="3" t="s">
        <v>165</v>
      </c>
      <c r="D63" s="317">
        <v>17213.9</v>
      </c>
    </row>
    <row r="64" spans="1:4" ht="25.5">
      <c r="A64" s="12" t="s">
        <v>357</v>
      </c>
      <c r="B64" s="109" t="s">
        <v>166</v>
      </c>
      <c r="C64" s="3" t="s">
        <v>167</v>
      </c>
      <c r="D64" s="317">
        <f>D65</f>
        <v>1090697.2</v>
      </c>
    </row>
    <row r="65" spans="1:4" ht="25.5">
      <c r="A65" s="12" t="s">
        <v>357</v>
      </c>
      <c r="B65" s="109" t="s">
        <v>168</v>
      </c>
      <c r="C65" s="3" t="s">
        <v>169</v>
      </c>
      <c r="D65" s="118">
        <f>D66+D67+D68+D69+D70+D71+D72+D73+D74+D75+D76+D81+D80+D84+D85+D86</f>
        <v>1090697.2</v>
      </c>
    </row>
    <row r="66" spans="1:4" ht="38.25">
      <c r="A66" s="12"/>
      <c r="B66" s="109"/>
      <c r="C66" s="3" t="s">
        <v>352</v>
      </c>
      <c r="D66" s="318">
        <v>405.6</v>
      </c>
    </row>
    <row r="67" spans="1:4" ht="51">
      <c r="A67" s="12"/>
      <c r="B67" s="109"/>
      <c r="C67" s="164" t="s">
        <v>170</v>
      </c>
      <c r="D67" s="319">
        <v>44987.8</v>
      </c>
    </row>
    <row r="68" spans="1:4" ht="25.5">
      <c r="A68" s="12"/>
      <c r="B68" s="109"/>
      <c r="C68" s="3" t="s">
        <v>171</v>
      </c>
      <c r="D68" s="120">
        <v>636.4</v>
      </c>
    </row>
    <row r="69" spans="1:4" ht="25.5">
      <c r="A69" s="12"/>
      <c r="B69" s="109"/>
      <c r="C69" s="3" t="s">
        <v>172</v>
      </c>
      <c r="D69" s="120">
        <v>4236.6</v>
      </c>
    </row>
    <row r="70" spans="1:4" ht="25.5">
      <c r="A70" s="12"/>
      <c r="B70" s="109"/>
      <c r="C70" s="3" t="s">
        <v>307</v>
      </c>
      <c r="D70" s="120">
        <v>84.6</v>
      </c>
    </row>
    <row r="71" spans="1:4" ht="38.25">
      <c r="A71" s="12"/>
      <c r="B71" s="109"/>
      <c r="C71" s="3" t="s">
        <v>427</v>
      </c>
      <c r="D71" s="120">
        <v>293265.9</v>
      </c>
    </row>
    <row r="72" spans="1:4" ht="51">
      <c r="A72" s="12"/>
      <c r="B72" s="109"/>
      <c r="C72" s="3" t="s">
        <v>428</v>
      </c>
      <c r="D72" s="120">
        <v>692444.2</v>
      </c>
    </row>
    <row r="73" spans="1:4" ht="25.5">
      <c r="A73" s="12"/>
      <c r="B73" s="109"/>
      <c r="C73" s="3" t="s">
        <v>429</v>
      </c>
      <c r="D73" s="120">
        <v>208</v>
      </c>
    </row>
    <row r="74" spans="1:4" ht="51">
      <c r="A74" s="12"/>
      <c r="B74" s="109"/>
      <c r="C74" s="3" t="s">
        <v>173</v>
      </c>
      <c r="D74" s="320">
        <v>28.6</v>
      </c>
    </row>
    <row r="75" spans="1:4" ht="38.25">
      <c r="A75" s="12"/>
      <c r="B75" s="109"/>
      <c r="C75" s="3" t="s">
        <v>174</v>
      </c>
      <c r="D75" s="321">
        <v>4.9</v>
      </c>
    </row>
    <row r="76" spans="1:4" ht="25.5">
      <c r="A76" s="12"/>
      <c r="B76" s="109"/>
      <c r="C76" s="71" t="s">
        <v>430</v>
      </c>
      <c r="D76" s="120">
        <f>D77+D78+D79</f>
        <v>19718</v>
      </c>
    </row>
    <row r="77" spans="1:4" ht="12.75">
      <c r="A77" s="12"/>
      <c r="B77" s="109"/>
      <c r="C77" s="169" t="s">
        <v>234</v>
      </c>
      <c r="D77" s="120">
        <f>1518.2-8</f>
        <v>1510.2</v>
      </c>
    </row>
    <row r="78" spans="1:4" ht="12.75">
      <c r="A78" s="12"/>
      <c r="B78" s="109"/>
      <c r="C78" s="169" t="s">
        <v>175</v>
      </c>
      <c r="D78" s="120">
        <f>17074.8+22.5-8.5</f>
        <v>17088.8</v>
      </c>
    </row>
    <row r="79" spans="1:4" ht="12.75">
      <c r="A79" s="12"/>
      <c r="B79" s="109"/>
      <c r="C79" s="169" t="s">
        <v>176</v>
      </c>
      <c r="D79" s="120">
        <f>1125-22.5+16.5</f>
        <v>1119</v>
      </c>
    </row>
    <row r="80" spans="1:4" ht="12.75">
      <c r="A80" s="12"/>
      <c r="B80" s="109"/>
      <c r="C80" s="3" t="s">
        <v>318</v>
      </c>
      <c r="D80" s="120">
        <v>21</v>
      </c>
    </row>
    <row r="81" spans="1:4" ht="25.5">
      <c r="A81" s="12"/>
      <c r="B81" s="109"/>
      <c r="C81" s="168" t="s">
        <v>177</v>
      </c>
      <c r="D81" s="322">
        <f>D82+D83</f>
        <v>33067.3</v>
      </c>
    </row>
    <row r="82" spans="1:4" ht="12.75">
      <c r="A82" s="12"/>
      <c r="B82" s="109"/>
      <c r="C82" s="170" t="s">
        <v>178</v>
      </c>
      <c r="D82" s="322">
        <v>11667.9</v>
      </c>
    </row>
    <row r="83" spans="1:4" ht="12.75">
      <c r="A83" s="12"/>
      <c r="B83" s="109"/>
      <c r="C83" s="170" t="s">
        <v>179</v>
      </c>
      <c r="D83" s="322">
        <v>21399.4</v>
      </c>
    </row>
    <row r="84" spans="1:4" ht="38.25">
      <c r="A84" s="12"/>
      <c r="B84" s="109"/>
      <c r="C84" s="168" t="s">
        <v>180</v>
      </c>
      <c r="D84" s="323">
        <f>774.5-47.5</f>
        <v>727</v>
      </c>
    </row>
    <row r="85" spans="1:4" ht="51">
      <c r="A85" s="12"/>
      <c r="B85" s="109"/>
      <c r="C85" s="171" t="s">
        <v>181</v>
      </c>
      <c r="D85" s="323">
        <v>803.3</v>
      </c>
    </row>
    <row r="86" spans="1:4" ht="38.25">
      <c r="A86" s="12"/>
      <c r="B86" s="109"/>
      <c r="C86" s="171" t="s">
        <v>182</v>
      </c>
      <c r="D86" s="323">
        <v>58</v>
      </c>
    </row>
    <row r="87" spans="1:4" ht="51">
      <c r="A87" s="107" t="s">
        <v>357</v>
      </c>
      <c r="B87" s="109" t="s">
        <v>183</v>
      </c>
      <c r="C87" s="168" t="s">
        <v>184</v>
      </c>
      <c r="D87" s="323">
        <f>D88</f>
        <v>18013.1</v>
      </c>
    </row>
    <row r="88" spans="1:4" ht="51">
      <c r="A88" s="107" t="s">
        <v>357</v>
      </c>
      <c r="B88" s="109" t="s">
        <v>185</v>
      </c>
      <c r="C88" s="3" t="s">
        <v>186</v>
      </c>
      <c r="D88" s="321">
        <f>18740.1-774.5+47.5</f>
        <v>18013.1</v>
      </c>
    </row>
    <row r="89" spans="1:4" ht="12.75">
      <c r="A89" s="107" t="s">
        <v>357</v>
      </c>
      <c r="B89" s="109" t="s">
        <v>187</v>
      </c>
      <c r="C89" s="3" t="s">
        <v>188</v>
      </c>
      <c r="D89" s="321">
        <f>D90</f>
        <v>16491.3</v>
      </c>
    </row>
    <row r="90" spans="1:4" ht="12.75">
      <c r="A90" s="107" t="s">
        <v>357</v>
      </c>
      <c r="B90" s="109" t="s">
        <v>189</v>
      </c>
      <c r="C90" s="3" t="s">
        <v>190</v>
      </c>
      <c r="D90" s="120">
        <v>16491.3</v>
      </c>
    </row>
    <row r="91" spans="1:4" ht="63.75">
      <c r="A91" s="107" t="s">
        <v>357</v>
      </c>
      <c r="B91" s="109" t="s">
        <v>212</v>
      </c>
      <c r="C91" s="172" t="s">
        <v>216</v>
      </c>
      <c r="D91" s="318">
        <f>D92</f>
        <v>10354.1</v>
      </c>
    </row>
    <row r="92" spans="1:4" ht="64.5" customHeight="1">
      <c r="A92" s="107" t="s">
        <v>357</v>
      </c>
      <c r="B92" s="109" t="s">
        <v>213</v>
      </c>
      <c r="C92" s="173" t="s">
        <v>217</v>
      </c>
      <c r="D92" s="318">
        <v>10354.1</v>
      </c>
    </row>
    <row r="93" spans="1:4" ht="51">
      <c r="A93" s="107" t="s">
        <v>357</v>
      </c>
      <c r="B93" s="109" t="s">
        <v>214</v>
      </c>
      <c r="C93" s="173" t="s">
        <v>218</v>
      </c>
      <c r="D93" s="318">
        <f>D94</f>
        <v>2588.5</v>
      </c>
    </row>
    <row r="94" spans="1:4" ht="51">
      <c r="A94" s="107" t="s">
        <v>357</v>
      </c>
      <c r="B94" s="109" t="s">
        <v>215</v>
      </c>
      <c r="C94" s="173" t="s">
        <v>219</v>
      </c>
      <c r="D94" s="318">
        <v>2588.5</v>
      </c>
    </row>
    <row r="95" spans="1:4" ht="12.75">
      <c r="A95" s="2" t="s">
        <v>357</v>
      </c>
      <c r="B95" s="106" t="s">
        <v>191</v>
      </c>
      <c r="C95" s="3" t="s">
        <v>192</v>
      </c>
      <c r="D95" s="321">
        <f>D96+D118</f>
        <v>123164.404</v>
      </c>
    </row>
    <row r="96" spans="1:4" ht="38.25">
      <c r="A96" s="12" t="s">
        <v>357</v>
      </c>
      <c r="B96" s="109" t="s">
        <v>193</v>
      </c>
      <c r="C96" s="3" t="s">
        <v>194</v>
      </c>
      <c r="D96" s="321">
        <f>D97</f>
        <v>95997.404</v>
      </c>
    </row>
    <row r="97" spans="1:4" ht="51">
      <c r="A97" s="12" t="s">
        <v>357</v>
      </c>
      <c r="B97" s="109" t="s">
        <v>195</v>
      </c>
      <c r="C97" s="174" t="s">
        <v>196</v>
      </c>
      <c r="D97" s="118">
        <f>D98</f>
        <v>95997.404</v>
      </c>
    </row>
    <row r="98" spans="1:4" ht="12.75">
      <c r="A98" s="107"/>
      <c r="B98" s="106"/>
      <c r="C98" s="168" t="s">
        <v>197</v>
      </c>
      <c r="D98" s="120">
        <f>SUM(D99:D117)</f>
        <v>95997.404</v>
      </c>
    </row>
    <row r="99" spans="1:4" ht="25.5">
      <c r="A99" s="107"/>
      <c r="B99" s="106"/>
      <c r="C99" s="168" t="s">
        <v>299</v>
      </c>
      <c r="D99" s="120">
        <v>2557.4</v>
      </c>
    </row>
    <row r="100" spans="1:4" ht="25.5">
      <c r="A100" s="107"/>
      <c r="B100" s="106"/>
      <c r="C100" s="168" t="s">
        <v>278</v>
      </c>
      <c r="D100" s="120">
        <v>4721.5</v>
      </c>
    </row>
    <row r="101" spans="1:4" ht="12.75">
      <c r="A101" s="107"/>
      <c r="B101" s="106"/>
      <c r="C101" s="3" t="s">
        <v>198</v>
      </c>
      <c r="D101" s="118">
        <f>491.8-153.3</f>
        <v>338.5</v>
      </c>
    </row>
    <row r="102" spans="1:4" ht="25.5">
      <c r="A102" s="107"/>
      <c r="B102" s="106"/>
      <c r="C102" s="72" t="s">
        <v>279</v>
      </c>
      <c r="D102" s="120">
        <f>1221.8-60.4</f>
        <v>1161.4</v>
      </c>
    </row>
    <row r="103" spans="1:4" ht="25.5">
      <c r="A103" s="107"/>
      <c r="B103" s="106"/>
      <c r="C103" s="168" t="s">
        <v>286</v>
      </c>
      <c r="D103" s="324">
        <f>442.5-41.5</f>
        <v>401</v>
      </c>
    </row>
    <row r="104" spans="1:4" ht="27.75" customHeight="1">
      <c r="A104" s="107"/>
      <c r="B104" s="106"/>
      <c r="C104" s="3" t="s">
        <v>285</v>
      </c>
      <c r="D104" s="118">
        <f>492-27</f>
        <v>465</v>
      </c>
    </row>
    <row r="105" spans="1:4" ht="38.25">
      <c r="A105" s="107"/>
      <c r="B105" s="106"/>
      <c r="C105" s="168" t="s">
        <v>280</v>
      </c>
      <c r="D105" s="324">
        <f>492-27</f>
        <v>465</v>
      </c>
    </row>
    <row r="106" spans="1:4" ht="25.5">
      <c r="A106" s="107"/>
      <c r="B106" s="106"/>
      <c r="C106" s="168" t="s">
        <v>209</v>
      </c>
      <c r="D106" s="324">
        <v>337.2</v>
      </c>
    </row>
    <row r="107" spans="1:4" ht="12.75">
      <c r="A107" s="110"/>
      <c r="B107" s="111"/>
      <c r="C107" s="3" t="s">
        <v>282</v>
      </c>
      <c r="D107" s="118">
        <v>2467.4</v>
      </c>
    </row>
    <row r="108" spans="1:4" ht="25.5">
      <c r="A108" s="110"/>
      <c r="B108" s="111"/>
      <c r="C108" s="3" t="s">
        <v>202</v>
      </c>
      <c r="D108" s="118">
        <v>37</v>
      </c>
    </row>
    <row r="109" spans="1:4" ht="12.75">
      <c r="A109" s="107"/>
      <c r="B109" s="106"/>
      <c r="C109" s="3" t="s">
        <v>201</v>
      </c>
      <c r="D109" s="118">
        <f>212.5+2714.9</f>
        <v>2927.4</v>
      </c>
    </row>
    <row r="110" spans="1:4" ht="11.25" customHeight="1">
      <c r="A110" s="107"/>
      <c r="B110" s="106"/>
      <c r="C110" s="3" t="s">
        <v>281</v>
      </c>
      <c r="D110" s="118">
        <f>3.2+40.72</f>
        <v>43.92</v>
      </c>
    </row>
    <row r="111" spans="1:4" ht="12.75">
      <c r="A111" s="107"/>
      <c r="B111" s="106"/>
      <c r="C111" s="168" t="s">
        <v>327</v>
      </c>
      <c r="D111" s="120">
        <v>738.4</v>
      </c>
    </row>
    <row r="112" spans="1:4" ht="12.75">
      <c r="A112" s="107"/>
      <c r="B112" s="106"/>
      <c r="C112" s="3" t="s">
        <v>269</v>
      </c>
      <c r="D112" s="118">
        <f>954.5+9</f>
        <v>963.5</v>
      </c>
    </row>
    <row r="113" spans="1:4" ht="12.75">
      <c r="A113" s="107"/>
      <c r="B113" s="106"/>
      <c r="C113" s="3" t="s">
        <v>574</v>
      </c>
      <c r="D113" s="118">
        <v>141.59</v>
      </c>
    </row>
    <row r="114" spans="1:4" ht="12.75">
      <c r="A114" s="107"/>
      <c r="B114" s="106"/>
      <c r="C114" s="3" t="s">
        <v>575</v>
      </c>
      <c r="D114" s="118">
        <v>42.5</v>
      </c>
    </row>
    <row r="115" spans="1:4" ht="12.75">
      <c r="A115" s="107"/>
      <c r="B115" s="106"/>
      <c r="C115" s="3" t="s">
        <v>200</v>
      </c>
      <c r="D115" s="118">
        <f>67702.338+600</f>
        <v>68302.338</v>
      </c>
    </row>
    <row r="116" spans="1:4" ht="25.5">
      <c r="A116" s="107"/>
      <c r="B116" s="106"/>
      <c r="C116" s="3" t="s">
        <v>419</v>
      </c>
      <c r="D116" s="118">
        <v>8186.565</v>
      </c>
    </row>
    <row r="117" spans="1:4" ht="38.25">
      <c r="A117" s="107"/>
      <c r="B117" s="106"/>
      <c r="C117" s="3" t="s">
        <v>199</v>
      </c>
      <c r="D117" s="118">
        <v>1699.791</v>
      </c>
    </row>
    <row r="118" spans="1:4" ht="12.75">
      <c r="A118" s="2" t="s">
        <v>357</v>
      </c>
      <c r="B118" s="106" t="s">
        <v>420</v>
      </c>
      <c r="C118" s="3" t="s">
        <v>421</v>
      </c>
      <c r="D118" s="118">
        <f>D119</f>
        <v>27167</v>
      </c>
    </row>
    <row r="119" spans="1:4" ht="25.5">
      <c r="A119" s="2" t="s">
        <v>357</v>
      </c>
      <c r="B119" s="106" t="s">
        <v>258</v>
      </c>
      <c r="C119" s="3" t="s">
        <v>259</v>
      </c>
      <c r="D119" s="118">
        <f>D120+D121</f>
        <v>27167</v>
      </c>
    </row>
    <row r="120" spans="1:4" ht="12.75">
      <c r="A120" s="107"/>
      <c r="B120" s="106"/>
      <c r="C120" s="3" t="s">
        <v>422</v>
      </c>
      <c r="D120" s="118">
        <f>7000+18000</f>
        <v>25000</v>
      </c>
    </row>
    <row r="121" spans="1:4" ht="25.5">
      <c r="A121" s="107"/>
      <c r="B121" s="106"/>
      <c r="C121" s="3" t="s">
        <v>456</v>
      </c>
      <c r="D121" s="118">
        <v>2167</v>
      </c>
    </row>
    <row r="122" spans="1:4" ht="12.75">
      <c r="A122" s="215" t="s">
        <v>357</v>
      </c>
      <c r="B122" s="216" t="s">
        <v>374</v>
      </c>
      <c r="C122" s="217" t="s">
        <v>375</v>
      </c>
      <c r="D122" s="325">
        <f>D123</f>
        <v>11800</v>
      </c>
    </row>
    <row r="123" spans="1:4" ht="12.75">
      <c r="A123" s="107" t="s">
        <v>357</v>
      </c>
      <c r="B123" s="106" t="s">
        <v>376</v>
      </c>
      <c r="C123" s="168" t="s">
        <v>377</v>
      </c>
      <c r="D123" s="324">
        <f>15000-3200</f>
        <v>11800</v>
      </c>
    </row>
    <row r="124" spans="1:4" ht="38.25">
      <c r="A124" s="2" t="s">
        <v>357</v>
      </c>
      <c r="B124" s="106" t="s">
        <v>522</v>
      </c>
      <c r="C124" s="57" t="s">
        <v>523</v>
      </c>
      <c r="D124" s="324">
        <f>6307.644+443.645-0.001</f>
        <v>6751.288</v>
      </c>
    </row>
    <row r="125" spans="1:4" ht="25.5">
      <c r="A125" s="2" t="s">
        <v>357</v>
      </c>
      <c r="B125" s="106" t="s">
        <v>524</v>
      </c>
      <c r="C125" s="57" t="s">
        <v>525</v>
      </c>
      <c r="D125" s="324">
        <f>D126</f>
        <v>-16255.861</v>
      </c>
    </row>
    <row r="126" spans="1:4" ht="38.25">
      <c r="A126" s="2" t="s">
        <v>357</v>
      </c>
      <c r="B126" s="106" t="s">
        <v>526</v>
      </c>
      <c r="C126" s="57" t="s">
        <v>527</v>
      </c>
      <c r="D126" s="324">
        <f>-33274.352+9262.6+7755.89+0.001</f>
        <v>-16255.861</v>
      </c>
    </row>
    <row r="127" spans="1:4" ht="12.75">
      <c r="A127" s="16"/>
      <c r="B127" s="112" t="s">
        <v>308</v>
      </c>
      <c r="C127" s="175" t="s">
        <v>203</v>
      </c>
      <c r="D127" s="326">
        <f>D7+D40</f>
        <v>2370501.941</v>
      </c>
    </row>
  </sheetData>
  <sheetProtection/>
  <mergeCells count="6">
    <mergeCell ref="B5:D5"/>
    <mergeCell ref="C1:D1"/>
    <mergeCell ref="C2:D2"/>
    <mergeCell ref="A3:D3"/>
    <mergeCell ref="A4:D4"/>
    <mergeCell ref="A6:B6"/>
  </mergeCells>
  <printOptions/>
  <pageMargins left="0.1968503937007874" right="0" top="0.1968503937007874" bottom="0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.140625" style="5" customWidth="1"/>
    <col min="2" max="2" width="20.7109375" style="6" customWidth="1"/>
    <col min="3" max="3" width="59.00390625" style="103" customWidth="1"/>
    <col min="4" max="4" width="10.28125" style="8" bestFit="1" customWidth="1"/>
    <col min="5" max="5" width="10.28125" style="1" bestFit="1" customWidth="1"/>
    <col min="6" max="16384" width="9.140625" style="1" customWidth="1"/>
  </cols>
  <sheetData>
    <row r="1" spans="3:5" ht="12.75">
      <c r="C1" s="568" t="s">
        <v>512</v>
      </c>
      <c r="D1" s="568"/>
      <c r="E1" s="568"/>
    </row>
    <row r="2" spans="3:5" ht="12.75">
      <c r="C2" s="560" t="s">
        <v>230</v>
      </c>
      <c r="D2" s="560"/>
      <c r="E2" s="560"/>
    </row>
    <row r="3" spans="1:5" s="104" customFormat="1" ht="12.75">
      <c r="A3" s="561" t="s">
        <v>591</v>
      </c>
      <c r="B3" s="561"/>
      <c r="C3" s="561"/>
      <c r="D3" s="561"/>
      <c r="E3" s="561"/>
    </row>
    <row r="4" spans="1:5" ht="15.75">
      <c r="A4" s="562" t="s">
        <v>371</v>
      </c>
      <c r="B4" s="565"/>
      <c r="C4" s="565"/>
      <c r="D4" s="565"/>
      <c r="E4" s="565"/>
    </row>
    <row r="5" spans="2:4" ht="12.75">
      <c r="B5" s="558"/>
      <c r="C5" s="558"/>
      <c r="D5" s="558"/>
    </row>
    <row r="6" spans="1:5" ht="38.25">
      <c r="A6" s="566" t="s">
        <v>355</v>
      </c>
      <c r="B6" s="567"/>
      <c r="C6" s="30" t="s">
        <v>356</v>
      </c>
      <c r="D6" s="222" t="s">
        <v>204</v>
      </c>
      <c r="E6" s="222" t="s">
        <v>378</v>
      </c>
    </row>
    <row r="7" spans="1:5" ht="12.75">
      <c r="A7" s="105" t="s">
        <v>357</v>
      </c>
      <c r="B7" s="223" t="s">
        <v>358</v>
      </c>
      <c r="C7" s="219" t="s">
        <v>359</v>
      </c>
      <c r="D7" s="251">
        <f>SUM(D8+D10+D12+D15+D17+D20+D23+D25+D27)</f>
        <v>537287</v>
      </c>
      <c r="E7" s="251">
        <f>SUM(E8+E10+E12+E15+E17+E20+E23+E25+E27)</f>
        <v>551292.6</v>
      </c>
    </row>
    <row r="8" spans="1:5" ht="12.75">
      <c r="A8" s="105" t="s">
        <v>357</v>
      </c>
      <c r="B8" s="223" t="s">
        <v>360</v>
      </c>
      <c r="C8" s="219" t="s">
        <v>361</v>
      </c>
      <c r="D8" s="251">
        <f>D9</f>
        <v>325838</v>
      </c>
      <c r="E8" s="251">
        <f>E9</f>
        <v>351579</v>
      </c>
    </row>
    <row r="9" spans="1:5" ht="12.75">
      <c r="A9" s="220" t="s">
        <v>357</v>
      </c>
      <c r="B9" s="220" t="s">
        <v>362</v>
      </c>
      <c r="C9" s="164" t="s">
        <v>363</v>
      </c>
      <c r="D9" s="187">
        <v>325838</v>
      </c>
      <c r="E9" s="187">
        <v>351579</v>
      </c>
    </row>
    <row r="10" spans="1:5" ht="25.5">
      <c r="A10" s="105" t="s">
        <v>357</v>
      </c>
      <c r="B10" s="105" t="s">
        <v>365</v>
      </c>
      <c r="C10" s="219" t="s">
        <v>366</v>
      </c>
      <c r="D10" s="251">
        <f>D11</f>
        <v>7842.2</v>
      </c>
      <c r="E10" s="251">
        <f>E11</f>
        <v>6566.1</v>
      </c>
    </row>
    <row r="11" spans="1:5" ht="25.5">
      <c r="A11" s="220" t="s">
        <v>357</v>
      </c>
      <c r="B11" s="220" t="s">
        <v>367</v>
      </c>
      <c r="C11" s="164" t="s">
        <v>98</v>
      </c>
      <c r="D11" s="187">
        <v>7842.2</v>
      </c>
      <c r="E11" s="187">
        <v>6566.1</v>
      </c>
    </row>
    <row r="12" spans="1:5" ht="12.75">
      <c r="A12" s="105" t="s">
        <v>357</v>
      </c>
      <c r="B12" s="223" t="s">
        <v>99</v>
      </c>
      <c r="C12" s="219" t="s">
        <v>100</v>
      </c>
      <c r="D12" s="251">
        <f>D13+D14</f>
        <v>49321.6</v>
      </c>
      <c r="E12" s="251">
        <f>E13+E14</f>
        <v>53217.5</v>
      </c>
    </row>
    <row r="13" spans="1:5" ht="12.75">
      <c r="A13" s="220" t="s">
        <v>364</v>
      </c>
      <c r="B13" s="220" t="s">
        <v>101</v>
      </c>
      <c r="C13" s="164" t="s">
        <v>102</v>
      </c>
      <c r="D13" s="187">
        <v>48774</v>
      </c>
      <c r="E13" s="187">
        <v>52626.6</v>
      </c>
    </row>
    <row r="14" spans="1:5" ht="25.5">
      <c r="A14" s="220" t="s">
        <v>364</v>
      </c>
      <c r="B14" s="220" t="s">
        <v>103</v>
      </c>
      <c r="C14" s="164" t="s">
        <v>104</v>
      </c>
      <c r="D14" s="187">
        <v>547.6</v>
      </c>
      <c r="E14" s="187">
        <v>590.9</v>
      </c>
    </row>
    <row r="15" spans="1:5" ht="12.75">
      <c r="A15" s="220" t="s">
        <v>357</v>
      </c>
      <c r="B15" s="223" t="s">
        <v>105</v>
      </c>
      <c r="C15" s="219" t="s">
        <v>106</v>
      </c>
      <c r="D15" s="251">
        <f>D16</f>
        <v>51116.5</v>
      </c>
      <c r="E15" s="251">
        <f>E16</f>
        <v>51116.5</v>
      </c>
    </row>
    <row r="16" spans="1:5" ht="12.75">
      <c r="A16" s="220" t="s">
        <v>364</v>
      </c>
      <c r="B16" s="220" t="s">
        <v>107</v>
      </c>
      <c r="C16" s="164" t="s">
        <v>108</v>
      </c>
      <c r="D16" s="187">
        <v>51116.5</v>
      </c>
      <c r="E16" s="187">
        <v>51116.5</v>
      </c>
    </row>
    <row r="17" spans="1:5" ht="12.75">
      <c r="A17" s="105" t="s">
        <v>357</v>
      </c>
      <c r="B17" s="223" t="s">
        <v>109</v>
      </c>
      <c r="C17" s="219" t="s">
        <v>110</v>
      </c>
      <c r="D17" s="251">
        <f>D18+D19</f>
        <v>10517.9</v>
      </c>
      <c r="E17" s="251">
        <f>E18+E19</f>
        <v>10723.1</v>
      </c>
    </row>
    <row r="18" spans="1:5" ht="25.5">
      <c r="A18" s="220" t="s">
        <v>364</v>
      </c>
      <c r="B18" s="220" t="s">
        <v>111</v>
      </c>
      <c r="C18" s="164" t="s">
        <v>112</v>
      </c>
      <c r="D18" s="187">
        <v>10507.9</v>
      </c>
      <c r="E18" s="187">
        <v>10718.1</v>
      </c>
    </row>
    <row r="19" spans="1:5" ht="25.5">
      <c r="A19" s="220" t="s">
        <v>317</v>
      </c>
      <c r="B19" s="220" t="s">
        <v>113</v>
      </c>
      <c r="C19" s="164" t="s">
        <v>114</v>
      </c>
      <c r="D19" s="187">
        <v>10</v>
      </c>
      <c r="E19" s="187">
        <v>5</v>
      </c>
    </row>
    <row r="20" spans="1:5" ht="38.25">
      <c r="A20" s="105" t="s">
        <v>357</v>
      </c>
      <c r="B20" s="223" t="s">
        <v>115</v>
      </c>
      <c r="C20" s="219" t="s">
        <v>116</v>
      </c>
      <c r="D20" s="251">
        <f>D21+D22</f>
        <v>53927.1</v>
      </c>
      <c r="E20" s="251">
        <f>E21+E22</f>
        <v>46356.5</v>
      </c>
    </row>
    <row r="21" spans="1:5" ht="63.75">
      <c r="A21" s="220" t="s">
        <v>317</v>
      </c>
      <c r="B21" s="220" t="s">
        <v>117</v>
      </c>
      <c r="C21" s="164" t="s">
        <v>118</v>
      </c>
      <c r="D21" s="187">
        <f>28548.9+25251.2</f>
        <v>53800.1</v>
      </c>
      <c r="E21" s="187">
        <f>24761.1+21463.4</f>
        <v>46224.5</v>
      </c>
    </row>
    <row r="22" spans="1:5" ht="25.5">
      <c r="A22" s="220" t="s">
        <v>317</v>
      </c>
      <c r="B22" s="220" t="s">
        <v>119</v>
      </c>
      <c r="C22" s="164" t="s">
        <v>120</v>
      </c>
      <c r="D22" s="187">
        <v>127</v>
      </c>
      <c r="E22" s="187">
        <v>132</v>
      </c>
    </row>
    <row r="23" spans="1:5" ht="12.75">
      <c r="A23" s="105" t="s">
        <v>357</v>
      </c>
      <c r="B23" s="223" t="s">
        <v>121</v>
      </c>
      <c r="C23" s="219" t="s">
        <v>122</v>
      </c>
      <c r="D23" s="251">
        <f>D24</f>
        <v>17324.9</v>
      </c>
      <c r="E23" s="251">
        <f>E24</f>
        <v>18537.8</v>
      </c>
    </row>
    <row r="24" spans="1:5" ht="12.75">
      <c r="A24" s="220" t="s">
        <v>357</v>
      </c>
      <c r="B24" s="220" t="s">
        <v>123</v>
      </c>
      <c r="C24" s="164" t="s">
        <v>124</v>
      </c>
      <c r="D24" s="187">
        <v>17324.9</v>
      </c>
      <c r="E24" s="187">
        <v>18537.8</v>
      </c>
    </row>
    <row r="25" spans="1:5" ht="25.5">
      <c r="A25" s="105" t="s">
        <v>317</v>
      </c>
      <c r="B25" s="223" t="s">
        <v>129</v>
      </c>
      <c r="C25" s="219" t="s">
        <v>130</v>
      </c>
      <c r="D25" s="251">
        <f>D26</f>
        <v>15000</v>
      </c>
      <c r="E25" s="251">
        <f>E26</f>
        <v>6650</v>
      </c>
    </row>
    <row r="26" spans="1:5" ht="25.5">
      <c r="A26" s="220" t="s">
        <v>317</v>
      </c>
      <c r="B26" s="220" t="s">
        <v>131</v>
      </c>
      <c r="C26" s="164" t="s">
        <v>445</v>
      </c>
      <c r="D26" s="187">
        <f>9887.5+5112.5</f>
        <v>15000</v>
      </c>
      <c r="E26" s="187">
        <f>2699.5+3950.5</f>
        <v>6650</v>
      </c>
    </row>
    <row r="27" spans="1:5" ht="12.75">
      <c r="A27" s="105" t="s">
        <v>357</v>
      </c>
      <c r="B27" s="223" t="s">
        <v>132</v>
      </c>
      <c r="C27" s="219" t="s">
        <v>133</v>
      </c>
      <c r="D27" s="251">
        <f>SUM(D28+D29+D30+D31+D32+D33+D35+D36+D34)</f>
        <v>6398.8</v>
      </c>
      <c r="E27" s="251">
        <f>SUM(E28+E29+E30+E31+E32+E33+E35+E36+E34)</f>
        <v>6546.1</v>
      </c>
    </row>
    <row r="28" spans="1:5" ht="25.5">
      <c r="A28" s="220" t="s">
        <v>357</v>
      </c>
      <c r="B28" s="220" t="s">
        <v>134</v>
      </c>
      <c r="C28" s="164" t="s">
        <v>135</v>
      </c>
      <c r="D28" s="187">
        <v>169.4</v>
      </c>
      <c r="E28" s="187">
        <v>173.3</v>
      </c>
    </row>
    <row r="29" spans="1:5" ht="51">
      <c r="A29" s="220" t="s">
        <v>357</v>
      </c>
      <c r="B29" s="220" t="s">
        <v>136</v>
      </c>
      <c r="C29" s="164" t="s">
        <v>137</v>
      </c>
      <c r="D29" s="187">
        <v>138.6</v>
      </c>
      <c r="E29" s="187">
        <v>138.6</v>
      </c>
    </row>
    <row r="30" spans="1:5" ht="37.5" customHeight="1">
      <c r="A30" s="220" t="s">
        <v>357</v>
      </c>
      <c r="B30" s="220" t="s">
        <v>373</v>
      </c>
      <c r="C30" s="164" t="s">
        <v>446</v>
      </c>
      <c r="D30" s="187">
        <v>184.1</v>
      </c>
      <c r="E30" s="187">
        <v>184.1</v>
      </c>
    </row>
    <row r="31" spans="1:5" ht="26.25" customHeight="1">
      <c r="A31" s="220" t="s">
        <v>357</v>
      </c>
      <c r="B31" s="220" t="s">
        <v>138</v>
      </c>
      <c r="C31" s="164" t="s">
        <v>139</v>
      </c>
      <c r="D31" s="187">
        <v>5</v>
      </c>
      <c r="E31" s="187">
        <v>5</v>
      </c>
    </row>
    <row r="32" spans="1:5" ht="77.25" customHeight="1">
      <c r="A32" s="220" t="s">
        <v>357</v>
      </c>
      <c r="B32" s="220" t="s">
        <v>140</v>
      </c>
      <c r="C32" s="164" t="s">
        <v>448</v>
      </c>
      <c r="D32" s="187">
        <v>1103.3</v>
      </c>
      <c r="E32" s="187">
        <v>1158.5</v>
      </c>
    </row>
    <row r="33" spans="1:5" ht="38.25">
      <c r="A33" s="220" t="s">
        <v>357</v>
      </c>
      <c r="B33" s="220" t="s">
        <v>141</v>
      </c>
      <c r="C33" s="164" t="s">
        <v>142</v>
      </c>
      <c r="D33" s="187">
        <v>81</v>
      </c>
      <c r="E33" s="187">
        <v>81</v>
      </c>
    </row>
    <row r="34" spans="1:5" ht="51">
      <c r="A34" s="220" t="s">
        <v>324</v>
      </c>
      <c r="B34" s="106" t="s">
        <v>233</v>
      </c>
      <c r="C34" s="3" t="s">
        <v>447</v>
      </c>
      <c r="D34" s="187">
        <v>300</v>
      </c>
      <c r="E34" s="187">
        <v>300</v>
      </c>
    </row>
    <row r="35" spans="1:5" ht="51">
      <c r="A35" s="220" t="s">
        <v>357</v>
      </c>
      <c r="B35" s="220" t="s">
        <v>143</v>
      </c>
      <c r="C35" s="164" t="s">
        <v>144</v>
      </c>
      <c r="D35" s="187">
        <v>7</v>
      </c>
      <c r="E35" s="187">
        <v>7</v>
      </c>
    </row>
    <row r="36" spans="1:5" ht="25.5">
      <c r="A36" s="220" t="s">
        <v>357</v>
      </c>
      <c r="B36" s="220" t="s">
        <v>145</v>
      </c>
      <c r="C36" s="164" t="s">
        <v>146</v>
      </c>
      <c r="D36" s="187">
        <v>4410.4</v>
      </c>
      <c r="E36" s="187">
        <v>4498.6</v>
      </c>
    </row>
    <row r="37" spans="1:5" ht="12.75">
      <c r="A37" s="16" t="s">
        <v>357</v>
      </c>
      <c r="B37" s="105" t="s">
        <v>147</v>
      </c>
      <c r="C37" s="69" t="s">
        <v>148</v>
      </c>
      <c r="D37" s="251">
        <f>D38</f>
        <v>1744664.3</v>
      </c>
      <c r="E37" s="251">
        <f>E38</f>
        <v>1625921.7</v>
      </c>
    </row>
    <row r="38" spans="1:5" ht="25.5">
      <c r="A38" s="2" t="s">
        <v>357</v>
      </c>
      <c r="B38" s="106" t="s">
        <v>149</v>
      </c>
      <c r="C38" s="3" t="s">
        <v>150</v>
      </c>
      <c r="D38" s="187">
        <f>D39+D42+D54+D88</f>
        <v>1744664.3</v>
      </c>
      <c r="E38" s="187">
        <f>E39+E42+E54+E88</f>
        <v>1625921.7</v>
      </c>
    </row>
    <row r="39" spans="1:5" ht="25.5">
      <c r="A39" s="2" t="s">
        <v>357</v>
      </c>
      <c r="B39" s="106" t="s">
        <v>151</v>
      </c>
      <c r="C39" s="3" t="s">
        <v>235</v>
      </c>
      <c r="D39" s="187">
        <f>D40</f>
        <v>463130.4</v>
      </c>
      <c r="E39" s="187">
        <f>E40</f>
        <v>288653.3</v>
      </c>
    </row>
    <row r="40" spans="1:5" ht="12.75">
      <c r="A40" s="107" t="s">
        <v>357</v>
      </c>
      <c r="B40" s="108" t="s">
        <v>152</v>
      </c>
      <c r="C40" s="70" t="s">
        <v>153</v>
      </c>
      <c r="D40" s="252">
        <f>D41</f>
        <v>463130.4</v>
      </c>
      <c r="E40" s="252">
        <f>E41</f>
        <v>288653.3</v>
      </c>
    </row>
    <row r="41" spans="1:5" ht="25.5">
      <c r="A41" s="107" t="s">
        <v>357</v>
      </c>
      <c r="B41" s="108" t="s">
        <v>154</v>
      </c>
      <c r="C41" s="70" t="s">
        <v>155</v>
      </c>
      <c r="D41" s="252">
        <v>463130.4</v>
      </c>
      <c r="E41" s="252">
        <v>288653.3</v>
      </c>
    </row>
    <row r="42" spans="1:5" ht="25.5" customHeight="1">
      <c r="A42" s="107" t="s">
        <v>357</v>
      </c>
      <c r="B42" s="106" t="s">
        <v>156</v>
      </c>
      <c r="C42" s="70" t="s">
        <v>236</v>
      </c>
      <c r="D42" s="252">
        <f>D43+D48+D51</f>
        <v>86751.5</v>
      </c>
      <c r="E42" s="252">
        <f>E43+E48+E51</f>
        <v>117964.4</v>
      </c>
    </row>
    <row r="43" spans="1:5" ht="51">
      <c r="A43" s="107" t="s">
        <v>357</v>
      </c>
      <c r="B43" s="106" t="s">
        <v>414</v>
      </c>
      <c r="C43" s="70" t="s">
        <v>415</v>
      </c>
      <c r="D43" s="252">
        <f>D44</f>
        <v>6637.5</v>
      </c>
      <c r="E43" s="252">
        <f>E44</f>
        <v>11765.7</v>
      </c>
    </row>
    <row r="44" spans="1:5" ht="51">
      <c r="A44" s="107" t="s">
        <v>357</v>
      </c>
      <c r="B44" s="106" t="s">
        <v>368</v>
      </c>
      <c r="C44" s="70" t="s">
        <v>425</v>
      </c>
      <c r="D44" s="252">
        <f>SUM(D45:D47)</f>
        <v>6637.5</v>
      </c>
      <c r="E44" s="252">
        <f>SUM(E45:E47)</f>
        <v>11765.7</v>
      </c>
    </row>
    <row r="45" spans="1:5" ht="25.5">
      <c r="A45" s="107"/>
      <c r="B45" s="106"/>
      <c r="C45" s="57" t="s">
        <v>262</v>
      </c>
      <c r="D45" s="252">
        <v>637.5</v>
      </c>
      <c r="E45" s="252">
        <v>4515.7</v>
      </c>
    </row>
    <row r="46" spans="1:5" ht="25.5">
      <c r="A46" s="107"/>
      <c r="B46" s="106"/>
      <c r="C46" s="3" t="s">
        <v>431</v>
      </c>
      <c r="D46" s="252">
        <v>6000</v>
      </c>
      <c r="E46" s="252">
        <v>6000</v>
      </c>
    </row>
    <row r="47" spans="1:5" ht="25.5">
      <c r="A47" s="107"/>
      <c r="B47" s="106"/>
      <c r="C47" s="3" t="s">
        <v>263</v>
      </c>
      <c r="D47" s="252">
        <v>0</v>
      </c>
      <c r="E47" s="252">
        <v>1250</v>
      </c>
    </row>
    <row r="48" spans="1:5" ht="25.5">
      <c r="A48" s="107" t="s">
        <v>357</v>
      </c>
      <c r="B48" s="106" t="s">
        <v>220</v>
      </c>
      <c r="C48" s="70" t="s">
        <v>222</v>
      </c>
      <c r="D48" s="252">
        <f>D49</f>
        <v>3752.1</v>
      </c>
      <c r="E48" s="252">
        <f>E49</f>
        <v>15362.4</v>
      </c>
    </row>
    <row r="49" spans="1:5" ht="38.25">
      <c r="A49" s="107" t="s">
        <v>357</v>
      </c>
      <c r="B49" s="106" t="s">
        <v>221</v>
      </c>
      <c r="C49" s="70" t="s">
        <v>424</v>
      </c>
      <c r="D49" s="252">
        <f>D50</f>
        <v>3752.1</v>
      </c>
      <c r="E49" s="252">
        <f>E50</f>
        <v>15362.4</v>
      </c>
    </row>
    <row r="50" spans="1:5" ht="25.5">
      <c r="A50" s="107"/>
      <c r="B50" s="106"/>
      <c r="C50" s="3" t="s">
        <v>416</v>
      </c>
      <c r="D50" s="252">
        <v>3752.1</v>
      </c>
      <c r="E50" s="252">
        <v>15362.4</v>
      </c>
    </row>
    <row r="51" spans="1:5" ht="12.75">
      <c r="A51" s="107" t="s">
        <v>357</v>
      </c>
      <c r="B51" s="106" t="s">
        <v>157</v>
      </c>
      <c r="C51" s="70" t="s">
        <v>158</v>
      </c>
      <c r="D51" s="252">
        <f>D52</f>
        <v>76361.9</v>
      </c>
      <c r="E51" s="252">
        <f>E52</f>
        <v>90836.3</v>
      </c>
    </row>
    <row r="52" spans="1:5" ht="12.75">
      <c r="A52" s="107" t="s">
        <v>357</v>
      </c>
      <c r="B52" s="106" t="s">
        <v>159</v>
      </c>
      <c r="C52" s="70" t="s">
        <v>423</v>
      </c>
      <c r="D52" s="252">
        <f>D53</f>
        <v>76361.9</v>
      </c>
      <c r="E52" s="252">
        <f>E53</f>
        <v>90836.3</v>
      </c>
    </row>
    <row r="53" spans="1:5" ht="51">
      <c r="A53" s="107"/>
      <c r="B53" s="106"/>
      <c r="C53" s="70" t="s">
        <v>418</v>
      </c>
      <c r="D53" s="252">
        <v>76361.9</v>
      </c>
      <c r="E53" s="252">
        <v>90836.3</v>
      </c>
    </row>
    <row r="54" spans="1:5" ht="25.5">
      <c r="A54" s="107" t="s">
        <v>357</v>
      </c>
      <c r="B54" s="106" t="s">
        <v>160</v>
      </c>
      <c r="C54" s="3" t="s">
        <v>161</v>
      </c>
      <c r="D54" s="186">
        <f>D55+D57+D59+D82+D84+D86</f>
        <v>1179495.5</v>
      </c>
      <c r="E54" s="186">
        <f>E55+E57+E59+E82+E84+E86</f>
        <v>1196521.8</v>
      </c>
    </row>
    <row r="55" spans="1:5" ht="25.5">
      <c r="A55" s="107" t="s">
        <v>357</v>
      </c>
      <c r="B55" s="106" t="s">
        <v>205</v>
      </c>
      <c r="C55" s="3" t="s">
        <v>206</v>
      </c>
      <c r="D55" s="186">
        <f>D56</f>
        <v>2973</v>
      </c>
      <c r="E55" s="186">
        <f>E56</f>
        <v>2973</v>
      </c>
    </row>
    <row r="56" spans="1:5" ht="25.5">
      <c r="A56" s="107" t="s">
        <v>357</v>
      </c>
      <c r="B56" s="106" t="s">
        <v>208</v>
      </c>
      <c r="C56" s="3" t="s">
        <v>207</v>
      </c>
      <c r="D56" s="186">
        <v>2973</v>
      </c>
      <c r="E56" s="186">
        <v>2973</v>
      </c>
    </row>
    <row r="57" spans="1:5" ht="25.5">
      <c r="A57" s="12" t="s">
        <v>357</v>
      </c>
      <c r="B57" s="109" t="s">
        <v>162</v>
      </c>
      <c r="C57" s="3" t="s">
        <v>163</v>
      </c>
      <c r="D57" s="186">
        <f>D58</f>
        <v>17213.9</v>
      </c>
      <c r="E57" s="186">
        <f>E58</f>
        <v>17213.9</v>
      </c>
    </row>
    <row r="58" spans="1:5" ht="25.5">
      <c r="A58" s="12" t="s">
        <v>357</v>
      </c>
      <c r="B58" s="109" t="s">
        <v>164</v>
      </c>
      <c r="C58" s="3" t="s">
        <v>165</v>
      </c>
      <c r="D58" s="186">
        <v>17213.9</v>
      </c>
      <c r="E58" s="186">
        <v>17213.9</v>
      </c>
    </row>
    <row r="59" spans="1:5" ht="25.5">
      <c r="A59" s="12" t="s">
        <v>357</v>
      </c>
      <c r="B59" s="109" t="s">
        <v>166</v>
      </c>
      <c r="C59" s="3" t="s">
        <v>167</v>
      </c>
      <c r="D59" s="186">
        <f>D60</f>
        <v>1122215.7</v>
      </c>
      <c r="E59" s="186">
        <f>E60</f>
        <v>1140536.2</v>
      </c>
    </row>
    <row r="60" spans="1:5" ht="38.25">
      <c r="A60" s="12" t="s">
        <v>357</v>
      </c>
      <c r="B60" s="109" t="s">
        <v>168</v>
      </c>
      <c r="C60" s="3" t="s">
        <v>432</v>
      </c>
      <c r="D60" s="187">
        <f>D61+D62+D63+D64+D65+D66+D67+D68+D69+D70+D71+D76+D75+D79+D80+D81</f>
        <v>1122215.7</v>
      </c>
      <c r="E60" s="187">
        <f>E61+E62+E63+E64+E65+E66+E67+E68+E69+E70+E71+E76+E75+E79+E80+E81</f>
        <v>1140536.2</v>
      </c>
    </row>
    <row r="61" spans="1:5" ht="38.25">
      <c r="A61" s="12"/>
      <c r="B61" s="109"/>
      <c r="C61" s="3" t="s">
        <v>352</v>
      </c>
      <c r="D61" s="187">
        <v>405.6</v>
      </c>
      <c r="E61" s="187">
        <v>405.6</v>
      </c>
    </row>
    <row r="62" spans="1:5" ht="63.75">
      <c r="A62" s="12"/>
      <c r="B62" s="109"/>
      <c r="C62" s="164" t="s">
        <v>170</v>
      </c>
      <c r="D62" s="253">
        <v>48316.9</v>
      </c>
      <c r="E62" s="253">
        <v>52134</v>
      </c>
    </row>
    <row r="63" spans="1:5" ht="25.5">
      <c r="A63" s="12"/>
      <c r="B63" s="109"/>
      <c r="C63" s="3" t="s">
        <v>171</v>
      </c>
      <c r="D63" s="254">
        <v>636.4</v>
      </c>
      <c r="E63" s="254">
        <v>636.4</v>
      </c>
    </row>
    <row r="64" spans="1:5" ht="25.5">
      <c r="A64" s="12"/>
      <c r="B64" s="109"/>
      <c r="C64" s="3" t="s">
        <v>172</v>
      </c>
      <c r="D64" s="254">
        <v>4236.6</v>
      </c>
      <c r="E64" s="254">
        <v>4236.6</v>
      </c>
    </row>
    <row r="65" spans="1:5" ht="25.5">
      <c r="A65" s="12"/>
      <c r="B65" s="109"/>
      <c r="C65" s="3" t="s">
        <v>307</v>
      </c>
      <c r="D65" s="254">
        <v>84.6</v>
      </c>
      <c r="E65" s="254">
        <v>84.6</v>
      </c>
    </row>
    <row r="66" spans="1:5" ht="38.25">
      <c r="A66" s="12"/>
      <c r="B66" s="109"/>
      <c r="C66" s="3" t="s">
        <v>427</v>
      </c>
      <c r="D66" s="254">
        <v>293265.9</v>
      </c>
      <c r="E66" s="254">
        <v>293265.9</v>
      </c>
    </row>
    <row r="67" spans="1:5" ht="51">
      <c r="A67" s="12"/>
      <c r="B67" s="109"/>
      <c r="C67" s="3" t="s">
        <v>428</v>
      </c>
      <c r="D67" s="254">
        <v>718301.1</v>
      </c>
      <c r="E67" s="254">
        <v>730082.9</v>
      </c>
    </row>
    <row r="68" spans="1:5" ht="38.25">
      <c r="A68" s="12"/>
      <c r="B68" s="109"/>
      <c r="C68" s="3" t="s">
        <v>429</v>
      </c>
      <c r="D68" s="254">
        <v>208</v>
      </c>
      <c r="E68" s="254">
        <v>208</v>
      </c>
    </row>
    <row r="69" spans="1:5" ht="63.75">
      <c r="A69" s="12"/>
      <c r="B69" s="109"/>
      <c r="C69" s="3" t="s">
        <v>173</v>
      </c>
      <c r="D69" s="255">
        <v>28.6</v>
      </c>
      <c r="E69" s="255">
        <v>28.6</v>
      </c>
    </row>
    <row r="70" spans="1:5" ht="38.25">
      <c r="A70" s="12"/>
      <c r="B70" s="109"/>
      <c r="C70" s="3" t="s">
        <v>174</v>
      </c>
      <c r="D70" s="254">
        <v>4.9</v>
      </c>
      <c r="E70" s="254">
        <v>4.9</v>
      </c>
    </row>
    <row r="71" spans="1:5" ht="38.25">
      <c r="A71" s="12"/>
      <c r="B71" s="109"/>
      <c r="C71" s="71" t="s">
        <v>430</v>
      </c>
      <c r="D71" s="254">
        <f>D72+D73+D74</f>
        <v>19718</v>
      </c>
      <c r="E71" s="254">
        <f>E72+E73+E74</f>
        <v>19718</v>
      </c>
    </row>
    <row r="72" spans="1:5" ht="12.75">
      <c r="A72" s="12"/>
      <c r="B72" s="109"/>
      <c r="C72" s="169" t="s">
        <v>234</v>
      </c>
      <c r="D72" s="254">
        <f>1518.2-8</f>
        <v>1510.2</v>
      </c>
      <c r="E72" s="254">
        <f>1518.2-8</f>
        <v>1510.2</v>
      </c>
    </row>
    <row r="73" spans="1:5" ht="12.75">
      <c r="A73" s="12"/>
      <c r="B73" s="109"/>
      <c r="C73" s="169" t="s">
        <v>175</v>
      </c>
      <c r="D73" s="254">
        <f>17074.8+22.5-8.5</f>
        <v>17088.8</v>
      </c>
      <c r="E73" s="254">
        <f>17074.8+22.5-8.5</f>
        <v>17088.8</v>
      </c>
    </row>
    <row r="74" spans="1:5" ht="12.75">
      <c r="A74" s="12"/>
      <c r="B74" s="109"/>
      <c r="C74" s="169" t="s">
        <v>176</v>
      </c>
      <c r="D74" s="254">
        <f>1125-22.5+16.5</f>
        <v>1119</v>
      </c>
      <c r="E74" s="254">
        <f>1125-22.5+16.5</f>
        <v>1119</v>
      </c>
    </row>
    <row r="75" spans="1:5" ht="12.75">
      <c r="A75" s="12"/>
      <c r="B75" s="109"/>
      <c r="C75" s="3" t="s">
        <v>318</v>
      </c>
      <c r="D75" s="254">
        <v>21</v>
      </c>
      <c r="E75" s="254">
        <v>21</v>
      </c>
    </row>
    <row r="76" spans="1:5" ht="25.5">
      <c r="A76" s="12"/>
      <c r="B76" s="109"/>
      <c r="C76" s="168" t="s">
        <v>177</v>
      </c>
      <c r="D76" s="256">
        <f>D77+D78</f>
        <v>35395.8</v>
      </c>
      <c r="E76" s="256">
        <f>E77+E78</f>
        <v>38114.4</v>
      </c>
    </row>
    <row r="77" spans="1:5" ht="12.75">
      <c r="A77" s="12"/>
      <c r="B77" s="109"/>
      <c r="C77" s="170" t="s">
        <v>178</v>
      </c>
      <c r="D77" s="256">
        <v>12495.4</v>
      </c>
      <c r="E77" s="256">
        <v>13459.3</v>
      </c>
    </row>
    <row r="78" spans="1:5" ht="12.75">
      <c r="A78" s="12"/>
      <c r="B78" s="109"/>
      <c r="C78" s="170" t="s">
        <v>179</v>
      </c>
      <c r="D78" s="256">
        <v>22900.4</v>
      </c>
      <c r="E78" s="256">
        <v>24655.1</v>
      </c>
    </row>
    <row r="79" spans="1:5" ht="38.25">
      <c r="A79" s="12"/>
      <c r="B79" s="109"/>
      <c r="C79" s="168" t="s">
        <v>180</v>
      </c>
      <c r="D79" s="256">
        <f>774.5-47.5</f>
        <v>727</v>
      </c>
      <c r="E79" s="256">
        <f>774.5-47.5</f>
        <v>727</v>
      </c>
    </row>
    <row r="80" spans="1:5" ht="51">
      <c r="A80" s="12"/>
      <c r="B80" s="109"/>
      <c r="C80" s="171" t="s">
        <v>181</v>
      </c>
      <c r="D80" s="256">
        <v>803.3</v>
      </c>
      <c r="E80" s="256">
        <v>803.3</v>
      </c>
    </row>
    <row r="81" spans="1:5" ht="38.25">
      <c r="A81" s="12"/>
      <c r="B81" s="109"/>
      <c r="C81" s="171" t="s">
        <v>182</v>
      </c>
      <c r="D81" s="256">
        <v>62</v>
      </c>
      <c r="E81" s="256">
        <v>65</v>
      </c>
    </row>
    <row r="82" spans="1:5" ht="63.75">
      <c r="A82" s="107" t="s">
        <v>357</v>
      </c>
      <c r="B82" s="109" t="s">
        <v>183</v>
      </c>
      <c r="C82" s="168" t="s">
        <v>184</v>
      </c>
      <c r="D82" s="256">
        <f>D83</f>
        <v>18013.1</v>
      </c>
      <c r="E82" s="256">
        <f>E83</f>
        <v>18013.1</v>
      </c>
    </row>
    <row r="83" spans="1:5" ht="51">
      <c r="A83" s="107" t="s">
        <v>357</v>
      </c>
      <c r="B83" s="109" t="s">
        <v>185</v>
      </c>
      <c r="C83" s="3" t="s">
        <v>186</v>
      </c>
      <c r="D83" s="254">
        <f>18740.1-774.5+47.5</f>
        <v>18013.1</v>
      </c>
      <c r="E83" s="254">
        <f>18740.1-774.5+47.5</f>
        <v>18013.1</v>
      </c>
    </row>
    <row r="84" spans="1:5" ht="12.75" customHeight="1">
      <c r="A84" s="107" t="s">
        <v>357</v>
      </c>
      <c r="B84" s="109" t="s">
        <v>187</v>
      </c>
      <c r="C84" s="3" t="s">
        <v>188</v>
      </c>
      <c r="D84" s="254">
        <f>D85</f>
        <v>16491.3</v>
      </c>
      <c r="E84" s="254">
        <f>E85</f>
        <v>16491.3</v>
      </c>
    </row>
    <row r="85" spans="1:5" ht="25.5">
      <c r="A85" s="107" t="s">
        <v>357</v>
      </c>
      <c r="B85" s="109" t="s">
        <v>189</v>
      </c>
      <c r="C85" s="3" t="s">
        <v>190</v>
      </c>
      <c r="D85" s="254">
        <v>16491.3</v>
      </c>
      <c r="E85" s="254">
        <v>16491.3</v>
      </c>
    </row>
    <row r="86" spans="1:5" ht="51">
      <c r="A86" s="107" t="s">
        <v>357</v>
      </c>
      <c r="B86" s="109" t="s">
        <v>214</v>
      </c>
      <c r="C86" s="173" t="s">
        <v>218</v>
      </c>
      <c r="D86" s="257">
        <f>D87</f>
        <v>2588.5</v>
      </c>
      <c r="E86" s="257">
        <f>E87</f>
        <v>1294.3</v>
      </c>
    </row>
    <row r="87" spans="1:5" ht="63.75">
      <c r="A87" s="107" t="s">
        <v>357</v>
      </c>
      <c r="B87" s="109" t="s">
        <v>215</v>
      </c>
      <c r="C87" s="173" t="s">
        <v>219</v>
      </c>
      <c r="D87" s="257">
        <v>2588.5</v>
      </c>
      <c r="E87" s="187">
        <v>1294.3</v>
      </c>
    </row>
    <row r="88" spans="1:5" ht="12.75">
      <c r="A88" s="2" t="s">
        <v>357</v>
      </c>
      <c r="B88" s="106" t="s">
        <v>191</v>
      </c>
      <c r="C88" s="3" t="s">
        <v>192</v>
      </c>
      <c r="D88" s="254">
        <f>D89+D103</f>
        <v>15286.9</v>
      </c>
      <c r="E88" s="254">
        <f>E89+E103</f>
        <v>22782.2</v>
      </c>
    </row>
    <row r="89" spans="1:5" ht="38.25" customHeight="1">
      <c r="A89" s="12" t="s">
        <v>357</v>
      </c>
      <c r="B89" s="109" t="s">
        <v>193</v>
      </c>
      <c r="C89" s="3" t="s">
        <v>194</v>
      </c>
      <c r="D89" s="254">
        <f>D90</f>
        <v>13625</v>
      </c>
      <c r="E89" s="254">
        <f>E90</f>
        <v>19321.9</v>
      </c>
    </row>
    <row r="90" spans="1:5" ht="51">
      <c r="A90" s="12" t="s">
        <v>357</v>
      </c>
      <c r="B90" s="109" t="s">
        <v>195</v>
      </c>
      <c r="C90" s="174" t="s">
        <v>196</v>
      </c>
      <c r="D90" s="187">
        <f>D91</f>
        <v>13625</v>
      </c>
      <c r="E90" s="187">
        <f>E91</f>
        <v>19321.9</v>
      </c>
    </row>
    <row r="91" spans="1:5" ht="12.75">
      <c r="A91" s="107"/>
      <c r="B91" s="106"/>
      <c r="C91" s="168" t="s">
        <v>197</v>
      </c>
      <c r="D91" s="254">
        <f>SUM(D92:D102)</f>
        <v>13625</v>
      </c>
      <c r="E91" s="254">
        <f>SUM(E92:E102)</f>
        <v>19321.9</v>
      </c>
    </row>
    <row r="92" spans="1:5" ht="25.5">
      <c r="A92" s="107"/>
      <c r="B92" s="106"/>
      <c r="C92" s="168" t="s">
        <v>299</v>
      </c>
      <c r="D92" s="254">
        <v>2557.4</v>
      </c>
      <c r="E92" s="254">
        <v>2557.4</v>
      </c>
    </row>
    <row r="93" spans="1:5" ht="25.5">
      <c r="A93" s="107"/>
      <c r="B93" s="106"/>
      <c r="C93" s="168" t="s">
        <v>278</v>
      </c>
      <c r="D93" s="254">
        <v>4721.5</v>
      </c>
      <c r="E93" s="254">
        <v>4721.5</v>
      </c>
    </row>
    <row r="94" spans="1:5" ht="25.5">
      <c r="A94" s="107"/>
      <c r="B94" s="106"/>
      <c r="C94" s="3" t="s">
        <v>198</v>
      </c>
      <c r="D94" s="187">
        <f>491.8-153.3</f>
        <v>338.5</v>
      </c>
      <c r="E94" s="187">
        <f>491.8-153.3</f>
        <v>338.5</v>
      </c>
    </row>
    <row r="95" spans="1:5" ht="25.5">
      <c r="A95" s="107"/>
      <c r="B95" s="106"/>
      <c r="C95" s="72" t="s">
        <v>279</v>
      </c>
      <c r="D95" s="254">
        <f>1221.8-60.4</f>
        <v>1161.4</v>
      </c>
      <c r="E95" s="254">
        <f>1221.8-60.4</f>
        <v>1161.4</v>
      </c>
    </row>
    <row r="96" spans="1:5" ht="38.25">
      <c r="A96" s="107"/>
      <c r="B96" s="106"/>
      <c r="C96" s="168" t="s">
        <v>66</v>
      </c>
      <c r="D96" s="258">
        <f>442.5-41.5</f>
        <v>401</v>
      </c>
      <c r="E96" s="258">
        <f>442.5-41.5</f>
        <v>401</v>
      </c>
    </row>
    <row r="97" spans="1:5" ht="38.25">
      <c r="A97" s="107"/>
      <c r="B97" s="106"/>
      <c r="C97" s="3" t="s">
        <v>285</v>
      </c>
      <c r="D97" s="187">
        <f>492-27</f>
        <v>465</v>
      </c>
      <c r="E97" s="187">
        <f>492-27</f>
        <v>465</v>
      </c>
    </row>
    <row r="98" spans="1:5" ht="38.25">
      <c r="A98" s="107"/>
      <c r="B98" s="106"/>
      <c r="C98" s="168" t="s">
        <v>280</v>
      </c>
      <c r="D98" s="258">
        <f>492-27</f>
        <v>465</v>
      </c>
      <c r="E98" s="258">
        <f>492-27</f>
        <v>465</v>
      </c>
    </row>
    <row r="99" spans="1:5" ht="12.75">
      <c r="A99" s="107"/>
      <c r="B99" s="106"/>
      <c r="C99" s="3" t="s">
        <v>201</v>
      </c>
      <c r="D99" s="187">
        <v>2212.5</v>
      </c>
      <c r="E99" s="187">
        <v>3955.2</v>
      </c>
    </row>
    <row r="100" spans="1:5" ht="25.5">
      <c r="A100" s="107"/>
      <c r="B100" s="106"/>
      <c r="C100" s="3" t="s">
        <v>281</v>
      </c>
      <c r="D100" s="187">
        <v>33.2</v>
      </c>
      <c r="E100" s="187">
        <v>59.3</v>
      </c>
    </row>
    <row r="101" spans="1:5" ht="12.75">
      <c r="A101" s="107"/>
      <c r="B101" s="106"/>
      <c r="C101" s="3" t="s">
        <v>269</v>
      </c>
      <c r="D101" s="254">
        <v>18.8</v>
      </c>
      <c r="E101" s="258">
        <v>76.8</v>
      </c>
    </row>
    <row r="102" spans="1:5" ht="12.75">
      <c r="A102" s="107"/>
      <c r="B102" s="106"/>
      <c r="C102" s="3" t="s">
        <v>200</v>
      </c>
      <c r="D102" s="187">
        <v>1250.7</v>
      </c>
      <c r="E102" s="254">
        <v>5120.8</v>
      </c>
    </row>
    <row r="103" spans="1:5" ht="12.75">
      <c r="A103" s="2" t="s">
        <v>357</v>
      </c>
      <c r="B103" s="106" t="s">
        <v>420</v>
      </c>
      <c r="C103" s="3" t="s">
        <v>421</v>
      </c>
      <c r="D103" s="187">
        <f>D104</f>
        <v>1661.9</v>
      </c>
      <c r="E103" s="187">
        <f>E104</f>
        <v>3460.3</v>
      </c>
    </row>
    <row r="104" spans="1:5" ht="25.5">
      <c r="A104" s="2" t="s">
        <v>357</v>
      </c>
      <c r="B104" s="106" t="s">
        <v>258</v>
      </c>
      <c r="C104" s="3" t="s">
        <v>259</v>
      </c>
      <c r="D104" s="187">
        <f>D105</f>
        <v>1661.9</v>
      </c>
      <c r="E104" s="187">
        <f>E105</f>
        <v>3460.3</v>
      </c>
    </row>
    <row r="105" spans="1:5" ht="25.5">
      <c r="A105" s="2"/>
      <c r="B105" s="106"/>
      <c r="C105" s="3" t="s">
        <v>456</v>
      </c>
      <c r="D105" s="187">
        <v>1661.9</v>
      </c>
      <c r="E105" s="254">
        <v>3460.3</v>
      </c>
    </row>
    <row r="106" spans="1:5" ht="12.75">
      <c r="A106" s="16"/>
      <c r="B106" s="112" t="s">
        <v>308</v>
      </c>
      <c r="C106" s="112" t="s">
        <v>203</v>
      </c>
      <c r="D106" s="259">
        <f>D7+D37</f>
        <v>2281951.3</v>
      </c>
      <c r="E106" s="259">
        <f>E7+E37</f>
        <v>2177214.3</v>
      </c>
    </row>
  </sheetData>
  <sheetProtection/>
  <mergeCells count="6">
    <mergeCell ref="B5:D5"/>
    <mergeCell ref="A4:E4"/>
    <mergeCell ref="A6:B6"/>
    <mergeCell ref="C1:E1"/>
    <mergeCell ref="C2:E2"/>
    <mergeCell ref="A3:E3"/>
  </mergeCells>
  <printOptions/>
  <pageMargins left="0.1968503937007874" right="0" top="0.1968503937007874" bottom="0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zoomScalePageLayoutView="0" workbookViewId="0" topLeftCell="A15">
      <selection activeCell="C21" sqref="C21:E21"/>
    </sheetView>
  </sheetViews>
  <sheetFormatPr defaultColWidth="9.140625" defaultRowHeight="12.75"/>
  <cols>
    <col min="1" max="1" width="7.8515625" style="1" customWidth="1"/>
    <col min="2" max="2" width="21.28125" style="1" customWidth="1"/>
    <col min="3" max="3" width="45.8515625" style="1" customWidth="1"/>
    <col min="4" max="4" width="11.7109375" style="1" customWidth="1"/>
    <col min="5" max="5" width="10.7109375" style="1" customWidth="1"/>
    <col min="6" max="16384" width="9.140625" style="1" customWidth="1"/>
  </cols>
  <sheetData>
    <row r="1" spans="3:5" ht="12.75">
      <c r="C1" s="568" t="s">
        <v>513</v>
      </c>
      <c r="D1" s="568"/>
      <c r="E1" s="568"/>
    </row>
    <row r="2" spans="3:5" ht="12.75">
      <c r="C2" s="560" t="s">
        <v>77</v>
      </c>
      <c r="D2" s="560"/>
      <c r="E2" s="560"/>
    </row>
    <row r="3" spans="3:5" ht="12.75">
      <c r="C3" s="560" t="s">
        <v>592</v>
      </c>
      <c r="D3" s="560"/>
      <c r="E3" s="560"/>
    </row>
    <row r="4" spans="1:5" ht="31.5" customHeight="1">
      <c r="A4" s="575" t="s">
        <v>372</v>
      </c>
      <c r="B4" s="575"/>
      <c r="C4" s="575"/>
      <c r="D4" s="575"/>
      <c r="E4" s="575"/>
    </row>
    <row r="5" ht="9.75" customHeight="1"/>
    <row r="6" spans="1:5" s="292" customFormat="1" ht="53.25" customHeight="1">
      <c r="A6" s="291" t="s">
        <v>78</v>
      </c>
      <c r="B6" s="291" t="s">
        <v>79</v>
      </c>
      <c r="C6" s="162" t="s">
        <v>455</v>
      </c>
      <c r="D6" s="571" t="s">
        <v>325</v>
      </c>
      <c r="E6" s="572"/>
    </row>
    <row r="7" spans="1:5" ht="38.25" hidden="1">
      <c r="A7" s="32">
        <v>703</v>
      </c>
      <c r="B7" s="11" t="s">
        <v>80</v>
      </c>
      <c r="C7" s="80" t="s">
        <v>69</v>
      </c>
      <c r="D7" s="573">
        <v>0</v>
      </c>
      <c r="E7" s="574"/>
    </row>
    <row r="8" spans="1:5" ht="38.25" hidden="1">
      <c r="A8" s="11">
        <v>703</v>
      </c>
      <c r="B8" s="11" t="s">
        <v>81</v>
      </c>
      <c r="C8" s="80" t="s">
        <v>68</v>
      </c>
      <c r="D8" s="573">
        <v>0</v>
      </c>
      <c r="E8" s="574"/>
    </row>
    <row r="9" spans="1:5" ht="38.25">
      <c r="A9" s="11">
        <v>703</v>
      </c>
      <c r="B9" s="11" t="s">
        <v>82</v>
      </c>
      <c r="C9" s="293" t="s">
        <v>67</v>
      </c>
      <c r="D9" s="569">
        <f>41070-41070</f>
        <v>0</v>
      </c>
      <c r="E9" s="570"/>
    </row>
    <row r="10" spans="1:5" ht="40.5" customHeight="1">
      <c r="A10" s="11">
        <v>703</v>
      </c>
      <c r="B10" s="11" t="s">
        <v>83</v>
      </c>
      <c r="C10" s="293" t="s">
        <v>68</v>
      </c>
      <c r="D10" s="569">
        <v>6000</v>
      </c>
      <c r="E10" s="570"/>
    </row>
    <row r="11" spans="1:5" ht="25.5" customHeight="1">
      <c r="A11" s="11">
        <v>750</v>
      </c>
      <c r="B11" s="11" t="s">
        <v>84</v>
      </c>
      <c r="C11" s="293" t="s">
        <v>70</v>
      </c>
      <c r="D11" s="569">
        <f>7092.1-57.944</f>
        <v>7034.156</v>
      </c>
      <c r="E11" s="570"/>
    </row>
    <row r="12" spans="1:5" ht="25.5">
      <c r="A12" s="11">
        <v>750</v>
      </c>
      <c r="B12" s="11" t="s">
        <v>85</v>
      </c>
      <c r="C12" s="293" t="s">
        <v>71</v>
      </c>
      <c r="D12" s="569">
        <f>15500+63292.353+904.936-57.944+26966.708</f>
        <v>106606.053</v>
      </c>
      <c r="E12" s="570"/>
    </row>
    <row r="13" spans="1:5" ht="38.25" customHeight="1" hidden="1">
      <c r="A13" s="11">
        <v>750</v>
      </c>
      <c r="B13" s="11" t="s">
        <v>86</v>
      </c>
      <c r="C13" s="293" t="s">
        <v>72</v>
      </c>
      <c r="D13" s="569">
        <v>0</v>
      </c>
      <c r="E13" s="570"/>
    </row>
    <row r="14" spans="1:5" s="193" customFormat="1" ht="38.25">
      <c r="A14" s="11">
        <v>750</v>
      </c>
      <c r="B14" s="11" t="s">
        <v>87</v>
      </c>
      <c r="C14" s="293" t="s">
        <v>73</v>
      </c>
      <c r="D14" s="569">
        <v>18000</v>
      </c>
      <c r="E14" s="570"/>
    </row>
    <row r="15" spans="1:5" s="193" customFormat="1" ht="39.75" customHeight="1">
      <c r="A15" s="11">
        <v>750</v>
      </c>
      <c r="B15" s="11" t="s">
        <v>88</v>
      </c>
      <c r="C15" s="293" t="s">
        <v>74</v>
      </c>
      <c r="D15" s="569">
        <v>18000</v>
      </c>
      <c r="E15" s="570"/>
    </row>
    <row r="16" spans="1:5" s="193" customFormat="1" ht="38.25" customHeight="1" hidden="1">
      <c r="A16" s="11">
        <v>750</v>
      </c>
      <c r="B16" s="11" t="s">
        <v>89</v>
      </c>
      <c r="C16" s="293" t="s">
        <v>75</v>
      </c>
      <c r="D16" s="569">
        <v>0</v>
      </c>
      <c r="E16" s="570"/>
    </row>
    <row r="17" spans="1:5" s="193" customFormat="1" ht="28.5">
      <c r="A17" s="294"/>
      <c r="B17" s="295" t="s">
        <v>90</v>
      </c>
      <c r="C17" s="290" t="s">
        <v>91</v>
      </c>
      <c r="D17" s="576">
        <f>D12+D16-D8-D11+D7+D9+D13+D15-D14-D10</f>
        <v>93571.897</v>
      </c>
      <c r="E17" s="577"/>
    </row>
    <row r="19" spans="3:5" ht="12.75">
      <c r="C19" s="568" t="s">
        <v>566</v>
      </c>
      <c r="D19" s="568"/>
      <c r="E19" s="568"/>
    </row>
    <row r="20" spans="3:5" ht="12.75">
      <c r="C20" s="560" t="s">
        <v>77</v>
      </c>
      <c r="D20" s="560"/>
      <c r="E20" s="560"/>
    </row>
    <row r="21" spans="3:5" ht="12.75">
      <c r="C21" s="560" t="s">
        <v>593</v>
      </c>
      <c r="D21" s="560"/>
      <c r="E21" s="560"/>
    </row>
    <row r="22" ht="12.75" hidden="1"/>
    <row r="23" spans="1:5" ht="15.75">
      <c r="A23" s="575" t="s">
        <v>528</v>
      </c>
      <c r="B23" s="575"/>
      <c r="C23" s="575"/>
      <c r="D23" s="575"/>
      <c r="E23" s="575"/>
    </row>
    <row r="25" spans="1:5" ht="48">
      <c r="A25" s="291" t="s">
        <v>529</v>
      </c>
      <c r="B25" s="291" t="s">
        <v>79</v>
      </c>
      <c r="C25" s="162" t="s">
        <v>530</v>
      </c>
      <c r="D25" s="162" t="s">
        <v>531</v>
      </c>
      <c r="E25" s="162" t="s">
        <v>532</v>
      </c>
    </row>
    <row r="26" spans="1:5" ht="25.5" hidden="1">
      <c r="A26" s="32">
        <v>703</v>
      </c>
      <c r="B26" s="11" t="s">
        <v>533</v>
      </c>
      <c r="C26" s="80" t="s">
        <v>534</v>
      </c>
      <c r="D26" s="447">
        <v>0</v>
      </c>
      <c r="E26" s="447">
        <v>0</v>
      </c>
    </row>
    <row r="27" spans="1:5" ht="25.5" hidden="1">
      <c r="A27" s="11">
        <v>703</v>
      </c>
      <c r="B27" s="11" t="s">
        <v>535</v>
      </c>
      <c r="C27" s="80" t="s">
        <v>536</v>
      </c>
      <c r="D27" s="447">
        <v>0</v>
      </c>
      <c r="E27" s="447">
        <v>0</v>
      </c>
    </row>
    <row r="28" spans="1:5" ht="38.25" hidden="1">
      <c r="A28" s="11">
        <v>703</v>
      </c>
      <c r="B28" s="11" t="s">
        <v>82</v>
      </c>
      <c r="C28" s="448" t="s">
        <v>67</v>
      </c>
      <c r="D28" s="449">
        <v>0</v>
      </c>
      <c r="E28" s="449">
        <v>0</v>
      </c>
    </row>
    <row r="29" spans="1:5" ht="38.25">
      <c r="A29" s="11">
        <v>703</v>
      </c>
      <c r="B29" s="11" t="s">
        <v>83</v>
      </c>
      <c r="C29" s="448" t="s">
        <v>68</v>
      </c>
      <c r="D29" s="450">
        <f>16000+7000-11000-6000</f>
        <v>6000</v>
      </c>
      <c r="E29" s="450">
        <f>16000-16000+6000</f>
        <v>6000</v>
      </c>
    </row>
    <row r="30" spans="1:5" ht="25.5">
      <c r="A30" s="11">
        <v>750</v>
      </c>
      <c r="B30" s="11" t="s">
        <v>84</v>
      </c>
      <c r="C30" s="80" t="s">
        <v>70</v>
      </c>
      <c r="D30" s="450">
        <v>0</v>
      </c>
      <c r="E30" s="450">
        <v>0</v>
      </c>
    </row>
    <row r="31" spans="1:5" ht="25.5">
      <c r="A31" s="11">
        <v>750</v>
      </c>
      <c r="B31" s="11" t="s">
        <v>85</v>
      </c>
      <c r="C31" s="80" t="s">
        <v>71</v>
      </c>
      <c r="D31" s="450">
        <v>0</v>
      </c>
      <c r="E31" s="450">
        <v>0</v>
      </c>
    </row>
    <row r="32" spans="1:5" ht="38.25">
      <c r="A32" s="11">
        <v>750</v>
      </c>
      <c r="B32" s="11" t="s">
        <v>87</v>
      </c>
      <c r="C32" s="293" t="s">
        <v>73</v>
      </c>
      <c r="D32" s="450">
        <v>19000</v>
      </c>
      <c r="E32" s="450">
        <v>19000</v>
      </c>
    </row>
    <row r="33" spans="1:5" ht="41.25" customHeight="1">
      <c r="A33" s="11">
        <v>750</v>
      </c>
      <c r="B33" s="11" t="s">
        <v>88</v>
      </c>
      <c r="C33" s="448" t="s">
        <v>74</v>
      </c>
      <c r="D33" s="450">
        <v>19000</v>
      </c>
      <c r="E33" s="450">
        <v>19000</v>
      </c>
    </row>
    <row r="34" spans="1:5" ht="45" hidden="1">
      <c r="A34" s="11">
        <v>750</v>
      </c>
      <c r="B34" s="11" t="s">
        <v>89</v>
      </c>
      <c r="C34" s="451" t="s">
        <v>75</v>
      </c>
      <c r="D34" s="450">
        <v>0</v>
      </c>
      <c r="E34" s="260">
        <v>0</v>
      </c>
    </row>
    <row r="35" spans="1:5" ht="28.5">
      <c r="A35" s="294"/>
      <c r="B35" s="295" t="s">
        <v>90</v>
      </c>
      <c r="C35" s="290" t="s">
        <v>91</v>
      </c>
      <c r="D35" s="452">
        <f>D34-D27+D26+D28-D29</f>
        <v>-6000</v>
      </c>
      <c r="E35" s="452">
        <f>E34-E27+E26+E28-E29</f>
        <v>-6000</v>
      </c>
    </row>
  </sheetData>
  <sheetProtection/>
  <mergeCells count="20">
    <mergeCell ref="C3:E3"/>
    <mergeCell ref="A4:E4"/>
    <mergeCell ref="C19:E19"/>
    <mergeCell ref="C20:E20"/>
    <mergeCell ref="C21:E21"/>
    <mergeCell ref="A23:E23"/>
    <mergeCell ref="D14:E14"/>
    <mergeCell ref="D15:E15"/>
    <mergeCell ref="D16:E16"/>
    <mergeCell ref="D17:E17"/>
    <mergeCell ref="D12:E12"/>
    <mergeCell ref="D13:E13"/>
    <mergeCell ref="D10:E10"/>
    <mergeCell ref="D11:E11"/>
    <mergeCell ref="C1:E1"/>
    <mergeCell ref="D6:E6"/>
    <mergeCell ref="D7:E7"/>
    <mergeCell ref="D8:E8"/>
    <mergeCell ref="D9:E9"/>
    <mergeCell ref="C2:E2"/>
  </mergeCells>
  <printOptions/>
  <pageMargins left="0.3937007874015748" right="0" top="0.3937007874015748" bottom="0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1"/>
  <sheetViews>
    <sheetView zoomScalePageLayoutView="0" workbookViewId="0" topLeftCell="B256">
      <selection activeCell="L3" sqref="L3"/>
    </sheetView>
  </sheetViews>
  <sheetFormatPr defaultColWidth="9.140625" defaultRowHeight="12.75"/>
  <cols>
    <col min="1" max="1" width="8.7109375" style="6" customWidth="1"/>
    <col min="2" max="2" width="9.28125" style="6" customWidth="1"/>
    <col min="3" max="3" width="6.8515625" style="6" customWidth="1"/>
    <col min="4" max="4" width="67.28125" style="76" customWidth="1"/>
    <col min="5" max="5" width="14.28125" style="351" customWidth="1"/>
    <col min="6" max="9" width="14.140625" style="327" hidden="1" customWidth="1"/>
    <col min="10" max="10" width="11.28125" style="327" hidden="1" customWidth="1"/>
    <col min="11" max="11" width="14.140625" style="327" customWidth="1"/>
    <col min="12" max="12" width="9.140625" style="327" customWidth="1"/>
    <col min="13" max="16384" width="9.140625" style="6" customWidth="1"/>
  </cols>
  <sheetData>
    <row r="1" spans="1:5" ht="12.75">
      <c r="A1" s="5"/>
      <c r="B1" s="5"/>
      <c r="C1" s="5"/>
      <c r="D1" s="559" t="s">
        <v>567</v>
      </c>
      <c r="E1" s="559"/>
    </row>
    <row r="2" spans="1:5" ht="12.75">
      <c r="A2" s="5"/>
      <c r="B2" s="5"/>
      <c r="C2" s="5"/>
      <c r="D2" s="568" t="s">
        <v>437</v>
      </c>
      <c r="E2" s="568"/>
    </row>
    <row r="3" spans="1:5" ht="12.75">
      <c r="A3" s="5"/>
      <c r="B3" s="5"/>
      <c r="C3" s="5"/>
      <c r="D3" s="578" t="s">
        <v>820</v>
      </c>
      <c r="E3" s="578"/>
    </row>
    <row r="4" spans="1:5" ht="12.75">
      <c r="A4" s="5"/>
      <c r="B4" s="5"/>
      <c r="C4" s="5"/>
      <c r="D4" s="240"/>
      <c r="E4" s="328"/>
    </row>
    <row r="5" spans="1:12" s="50" customFormat="1" ht="15">
      <c r="A5" s="579" t="s">
        <v>460</v>
      </c>
      <c r="B5" s="579"/>
      <c r="C5" s="579"/>
      <c r="D5" s="579"/>
      <c r="E5" s="579"/>
      <c r="F5" s="329"/>
      <c r="G5" s="329"/>
      <c r="H5" s="329"/>
      <c r="I5" s="329"/>
      <c r="J5" s="329"/>
      <c r="K5" s="329"/>
      <c r="L5" s="329"/>
    </row>
    <row r="6" spans="1:12" s="50" customFormat="1" ht="31.5" customHeight="1">
      <c r="A6" s="579"/>
      <c r="B6" s="579"/>
      <c r="C6" s="579"/>
      <c r="D6" s="579"/>
      <c r="E6" s="579"/>
      <c r="F6" s="329"/>
      <c r="G6" s="329"/>
      <c r="H6" s="329"/>
      <c r="I6" s="329"/>
      <c r="J6" s="329"/>
      <c r="K6" s="329"/>
      <c r="L6" s="329"/>
    </row>
    <row r="7" spans="1:12" s="50" customFormat="1" ht="15.75">
      <c r="A7" s="73"/>
      <c r="B7" s="73"/>
      <c r="C7" s="73"/>
      <c r="D7" s="73"/>
      <c r="E7" s="330"/>
      <c r="F7" s="329"/>
      <c r="G7" s="329"/>
      <c r="H7" s="329"/>
      <c r="I7" s="329"/>
      <c r="J7" s="329"/>
      <c r="K7" s="329"/>
      <c r="L7" s="329"/>
    </row>
    <row r="8" spans="1:12" s="58" customFormat="1" ht="36">
      <c r="A8" s="165" t="s">
        <v>309</v>
      </c>
      <c r="B8" s="165" t="s">
        <v>310</v>
      </c>
      <c r="C8" s="165" t="s">
        <v>311</v>
      </c>
      <c r="D8" s="162" t="s">
        <v>312</v>
      </c>
      <c r="E8" s="331" t="s">
        <v>325</v>
      </c>
      <c r="F8" s="332" t="s">
        <v>313</v>
      </c>
      <c r="G8" s="333" t="s">
        <v>328</v>
      </c>
      <c r="H8" s="334" t="s">
        <v>329</v>
      </c>
      <c r="I8" s="227" t="s">
        <v>519</v>
      </c>
      <c r="J8" s="527" t="s">
        <v>520</v>
      </c>
      <c r="K8" s="335"/>
      <c r="L8" s="335"/>
    </row>
    <row r="9" spans="1:12" s="60" customFormat="1" ht="8.25">
      <c r="A9" s="59" t="s">
        <v>304</v>
      </c>
      <c r="B9" s="59" t="s">
        <v>314</v>
      </c>
      <c r="C9" s="59" t="s">
        <v>315</v>
      </c>
      <c r="D9" s="74">
        <v>4</v>
      </c>
      <c r="E9" s="367">
        <v>5</v>
      </c>
      <c r="F9" s="336"/>
      <c r="G9" s="337"/>
      <c r="H9" s="338"/>
      <c r="I9" s="339"/>
      <c r="J9" s="533"/>
      <c r="K9" s="340"/>
      <c r="L9" s="340"/>
    </row>
    <row r="10" spans="1:10" ht="12.75">
      <c r="A10" s="10" t="s">
        <v>601</v>
      </c>
      <c r="B10" s="10"/>
      <c r="C10" s="10"/>
      <c r="D10" s="75" t="s">
        <v>602</v>
      </c>
      <c r="E10" s="438">
        <f aca="true" t="shared" si="0" ref="E10:J10">E11+E15+E19+E23+E27</f>
        <v>6892.76</v>
      </c>
      <c r="F10" s="516">
        <f t="shared" si="0"/>
        <v>4943.36</v>
      </c>
      <c r="G10" s="518">
        <f t="shared" si="0"/>
        <v>-229.9</v>
      </c>
      <c r="H10" s="522">
        <f t="shared" si="0"/>
        <v>1579.3</v>
      </c>
      <c r="I10" s="524">
        <f t="shared" si="0"/>
        <v>600</v>
      </c>
      <c r="J10" s="534">
        <f t="shared" si="0"/>
        <v>0</v>
      </c>
    </row>
    <row r="11" spans="1:10" ht="38.25">
      <c r="A11" s="2" t="s">
        <v>603</v>
      </c>
      <c r="B11" s="2"/>
      <c r="C11" s="2"/>
      <c r="D11" s="3" t="s">
        <v>604</v>
      </c>
      <c r="E11" s="385">
        <f>E12</f>
        <v>-131.4</v>
      </c>
      <c r="F11" s="419">
        <f aca="true" t="shared" si="1" ref="F11:J13">F12</f>
        <v>-131.4</v>
      </c>
      <c r="G11" s="424">
        <f t="shared" si="1"/>
        <v>0</v>
      </c>
      <c r="H11" s="429">
        <f t="shared" si="1"/>
        <v>0</v>
      </c>
      <c r="I11" s="435">
        <f t="shared" si="1"/>
        <v>0</v>
      </c>
      <c r="J11" s="535">
        <f t="shared" si="1"/>
        <v>0</v>
      </c>
    </row>
    <row r="12" spans="1:10" ht="25.5">
      <c r="A12" s="2"/>
      <c r="B12" s="2" t="s">
        <v>605</v>
      </c>
      <c r="C12" s="2"/>
      <c r="D12" s="71" t="s">
        <v>606</v>
      </c>
      <c r="E12" s="385">
        <f>E13</f>
        <v>-131.4</v>
      </c>
      <c r="F12" s="419">
        <f t="shared" si="1"/>
        <v>-131.4</v>
      </c>
      <c r="G12" s="424">
        <f t="shared" si="1"/>
        <v>0</v>
      </c>
      <c r="H12" s="429">
        <f t="shared" si="1"/>
        <v>0</v>
      </c>
      <c r="I12" s="435">
        <f t="shared" si="1"/>
        <v>0</v>
      </c>
      <c r="J12" s="535">
        <f t="shared" si="1"/>
        <v>0</v>
      </c>
    </row>
    <row r="13" spans="1:10" ht="12.75">
      <c r="A13" s="2"/>
      <c r="B13" s="2" t="s">
        <v>607</v>
      </c>
      <c r="C13" s="2"/>
      <c r="D13" s="71" t="s">
        <v>608</v>
      </c>
      <c r="E13" s="385">
        <f>E14</f>
        <v>-131.4</v>
      </c>
      <c r="F13" s="385">
        <f t="shared" si="1"/>
        <v>-131.4</v>
      </c>
      <c r="G13" s="385">
        <f t="shared" si="1"/>
        <v>0</v>
      </c>
      <c r="H13" s="385">
        <f t="shared" si="1"/>
        <v>0</v>
      </c>
      <c r="I13" s="385">
        <f t="shared" si="1"/>
        <v>0</v>
      </c>
      <c r="J13" s="385">
        <f t="shared" si="1"/>
        <v>0</v>
      </c>
    </row>
    <row r="14" spans="1:10" ht="12.75">
      <c r="A14" s="2"/>
      <c r="B14" s="2"/>
      <c r="C14" s="2" t="s">
        <v>609</v>
      </c>
      <c r="D14" s="3" t="s">
        <v>610</v>
      </c>
      <c r="E14" s="385">
        <f>F14+G14+H14+I14+J14</f>
        <v>-131.4</v>
      </c>
      <c r="F14" s="419">
        <v>-131.4</v>
      </c>
      <c r="G14" s="424"/>
      <c r="H14" s="429"/>
      <c r="I14" s="435"/>
      <c r="J14" s="535"/>
    </row>
    <row r="15" spans="1:10" ht="38.25">
      <c r="A15" s="12" t="s">
        <v>300</v>
      </c>
      <c r="B15" s="12"/>
      <c r="C15" s="12"/>
      <c r="D15" s="3" t="s">
        <v>611</v>
      </c>
      <c r="E15" s="385">
        <f>E16</f>
        <v>-406.7</v>
      </c>
      <c r="F15" s="419">
        <f aca="true" t="shared" si="2" ref="F15:J17">F16</f>
        <v>-406.7</v>
      </c>
      <c r="G15" s="424">
        <f t="shared" si="2"/>
        <v>0</v>
      </c>
      <c r="H15" s="429">
        <f t="shared" si="2"/>
        <v>0</v>
      </c>
      <c r="I15" s="435">
        <f t="shared" si="2"/>
        <v>0</v>
      </c>
      <c r="J15" s="535">
        <f t="shared" si="2"/>
        <v>0</v>
      </c>
    </row>
    <row r="16" spans="1:10" ht="25.5">
      <c r="A16" s="12"/>
      <c r="B16" s="2" t="s">
        <v>605</v>
      </c>
      <c r="C16" s="2"/>
      <c r="D16" s="71" t="s">
        <v>606</v>
      </c>
      <c r="E16" s="385">
        <f>E17</f>
        <v>-406.7</v>
      </c>
      <c r="F16" s="419">
        <f t="shared" si="2"/>
        <v>-406.7</v>
      </c>
      <c r="G16" s="424">
        <f t="shared" si="2"/>
        <v>0</v>
      </c>
      <c r="H16" s="429">
        <f t="shared" si="2"/>
        <v>0</v>
      </c>
      <c r="I16" s="435">
        <f t="shared" si="2"/>
        <v>0</v>
      </c>
      <c r="J16" s="535">
        <f t="shared" si="2"/>
        <v>0</v>
      </c>
    </row>
    <row r="17" spans="1:10" ht="12.75">
      <c r="A17" s="12"/>
      <c r="B17" s="2" t="s">
        <v>607</v>
      </c>
      <c r="C17" s="2"/>
      <c r="D17" s="71" t="s">
        <v>608</v>
      </c>
      <c r="E17" s="373">
        <f>E18</f>
        <v>-406.7</v>
      </c>
      <c r="F17" s="374">
        <f t="shared" si="2"/>
        <v>-406.7</v>
      </c>
      <c r="G17" s="229">
        <f t="shared" si="2"/>
        <v>0</v>
      </c>
      <c r="H17" s="230">
        <f t="shared" si="2"/>
        <v>0</v>
      </c>
      <c r="I17" s="231">
        <f t="shared" si="2"/>
        <v>0</v>
      </c>
      <c r="J17" s="536">
        <f t="shared" si="2"/>
        <v>0</v>
      </c>
    </row>
    <row r="18" spans="1:10" ht="12.75">
      <c r="A18" s="12"/>
      <c r="B18" s="2"/>
      <c r="C18" s="2" t="s">
        <v>609</v>
      </c>
      <c r="D18" s="3" t="s">
        <v>610</v>
      </c>
      <c r="E18" s="373">
        <f>F18+G18+H18+I18+J18</f>
        <v>-406.7</v>
      </c>
      <c r="F18" s="374">
        <v>-406.7</v>
      </c>
      <c r="G18" s="229"/>
      <c r="H18" s="230"/>
      <c r="I18" s="231"/>
      <c r="J18" s="536"/>
    </row>
    <row r="19" spans="1:10" ht="25.5">
      <c r="A19" s="12" t="s">
        <v>612</v>
      </c>
      <c r="B19" s="2"/>
      <c r="C19" s="2"/>
      <c r="D19" s="3" t="s">
        <v>613</v>
      </c>
      <c r="E19" s="373">
        <f>E20</f>
        <v>-148.2</v>
      </c>
      <c r="F19" s="374">
        <f aca="true" t="shared" si="3" ref="F19:J21">F20</f>
        <v>-148.2</v>
      </c>
      <c r="G19" s="375">
        <f t="shared" si="3"/>
        <v>0</v>
      </c>
      <c r="H19" s="376">
        <f t="shared" si="3"/>
        <v>0</v>
      </c>
      <c r="I19" s="377">
        <f t="shared" si="3"/>
        <v>0</v>
      </c>
      <c r="J19" s="537">
        <f t="shared" si="3"/>
        <v>0</v>
      </c>
    </row>
    <row r="20" spans="1:10" ht="25.5">
      <c r="A20" s="12"/>
      <c r="B20" s="2" t="s">
        <v>605</v>
      </c>
      <c r="C20" s="2"/>
      <c r="D20" s="71" t="s">
        <v>606</v>
      </c>
      <c r="E20" s="373">
        <f>E21</f>
        <v>-148.2</v>
      </c>
      <c r="F20" s="374">
        <f t="shared" si="3"/>
        <v>-148.2</v>
      </c>
      <c r="G20" s="375">
        <f t="shared" si="3"/>
        <v>0</v>
      </c>
      <c r="H20" s="376">
        <f t="shared" si="3"/>
        <v>0</v>
      </c>
      <c r="I20" s="377">
        <f t="shared" si="3"/>
        <v>0</v>
      </c>
      <c r="J20" s="537">
        <f t="shared" si="3"/>
        <v>0</v>
      </c>
    </row>
    <row r="21" spans="1:10" ht="12.75">
      <c r="A21" s="12"/>
      <c r="B21" s="2" t="s">
        <v>607</v>
      </c>
      <c r="C21" s="2"/>
      <c r="D21" s="71" t="s">
        <v>608</v>
      </c>
      <c r="E21" s="373">
        <f>E22</f>
        <v>-148.2</v>
      </c>
      <c r="F21" s="374">
        <f t="shared" si="3"/>
        <v>-148.2</v>
      </c>
      <c r="G21" s="375">
        <f t="shared" si="3"/>
        <v>0</v>
      </c>
      <c r="H21" s="376">
        <f t="shared" si="3"/>
        <v>0</v>
      </c>
      <c r="I21" s="377">
        <f t="shared" si="3"/>
        <v>0</v>
      </c>
      <c r="J21" s="537">
        <f t="shared" si="3"/>
        <v>0</v>
      </c>
    </row>
    <row r="22" spans="1:10" ht="12.75">
      <c r="A22" s="12"/>
      <c r="B22" s="2"/>
      <c r="C22" s="2" t="s">
        <v>609</v>
      </c>
      <c r="D22" s="3" t="s">
        <v>610</v>
      </c>
      <c r="E22" s="373">
        <f>F22+G22+H22+I22+J22</f>
        <v>-148.2</v>
      </c>
      <c r="F22" s="374">
        <f>-36.2-112</f>
        <v>-148.2</v>
      </c>
      <c r="G22" s="229"/>
      <c r="H22" s="230"/>
      <c r="I22" s="231"/>
      <c r="J22" s="536"/>
    </row>
    <row r="23" spans="1:10" ht="12.75">
      <c r="A23" s="2" t="s">
        <v>614</v>
      </c>
      <c r="B23" s="2"/>
      <c r="C23" s="2"/>
      <c r="D23" s="3" t="s">
        <v>615</v>
      </c>
      <c r="E23" s="61">
        <f>E24</f>
        <v>3229.4</v>
      </c>
      <c r="F23" s="342">
        <f aca="true" t="shared" si="4" ref="F23:J25">F24</f>
        <v>3229.4</v>
      </c>
      <c r="G23" s="343">
        <f t="shared" si="4"/>
        <v>0</v>
      </c>
      <c r="H23" s="344">
        <f t="shared" si="4"/>
        <v>0</v>
      </c>
      <c r="I23" s="345">
        <f t="shared" si="4"/>
        <v>0</v>
      </c>
      <c r="J23" s="538">
        <f t="shared" si="4"/>
        <v>0</v>
      </c>
    </row>
    <row r="24" spans="1:10" ht="12.75">
      <c r="A24" s="2"/>
      <c r="B24" s="2" t="s">
        <v>616</v>
      </c>
      <c r="C24" s="2"/>
      <c r="D24" s="3" t="s">
        <v>615</v>
      </c>
      <c r="E24" s="61">
        <f>E25</f>
        <v>3229.4</v>
      </c>
      <c r="F24" s="342">
        <f t="shared" si="4"/>
        <v>3229.4</v>
      </c>
      <c r="G24" s="343">
        <f t="shared" si="4"/>
        <v>0</v>
      </c>
      <c r="H24" s="344">
        <f t="shared" si="4"/>
        <v>0</v>
      </c>
      <c r="I24" s="345">
        <f t="shared" si="4"/>
        <v>0</v>
      </c>
      <c r="J24" s="538">
        <f t="shared" si="4"/>
        <v>0</v>
      </c>
    </row>
    <row r="25" spans="1:10" ht="12.75">
      <c r="A25" s="2"/>
      <c r="B25" s="2" t="s">
        <v>617</v>
      </c>
      <c r="C25" s="2"/>
      <c r="D25" s="3" t="s">
        <v>618</v>
      </c>
      <c r="E25" s="61">
        <f>E26</f>
        <v>3229.4</v>
      </c>
      <c r="F25" s="232">
        <f t="shared" si="4"/>
        <v>3229.4</v>
      </c>
      <c r="G25" s="387">
        <f t="shared" si="4"/>
        <v>0</v>
      </c>
      <c r="H25" s="234">
        <f t="shared" si="4"/>
        <v>0</v>
      </c>
      <c r="I25" s="235">
        <f t="shared" si="4"/>
        <v>0</v>
      </c>
      <c r="J25" s="539">
        <f t="shared" si="4"/>
        <v>0</v>
      </c>
    </row>
    <row r="26" spans="1:10" ht="12.75">
      <c r="A26" s="2"/>
      <c r="B26" s="2"/>
      <c r="C26" s="2" t="s">
        <v>619</v>
      </c>
      <c r="D26" s="3" t="s">
        <v>620</v>
      </c>
      <c r="E26" s="61">
        <f>F26+G26+H26+I26+J26</f>
        <v>3229.4</v>
      </c>
      <c r="F26" s="232">
        <v>3229.4</v>
      </c>
      <c r="G26" s="387"/>
      <c r="H26" s="234"/>
      <c r="I26" s="235"/>
      <c r="J26" s="539"/>
    </row>
    <row r="27" spans="1:10" ht="12.75">
      <c r="A27" s="2" t="s">
        <v>621</v>
      </c>
      <c r="B27" s="2"/>
      <c r="C27" s="2"/>
      <c r="D27" s="3" t="s">
        <v>622</v>
      </c>
      <c r="E27" s="61">
        <f aca="true" t="shared" si="5" ref="E27:J27">E28+E31+E34+E41+E45+E48+E51</f>
        <v>4349.66</v>
      </c>
      <c r="F27" s="61">
        <f t="shared" si="5"/>
        <v>2400.26</v>
      </c>
      <c r="G27" s="385">
        <f t="shared" si="5"/>
        <v>-229.9</v>
      </c>
      <c r="H27" s="61">
        <f t="shared" si="5"/>
        <v>1579.3</v>
      </c>
      <c r="I27" s="61">
        <f t="shared" si="5"/>
        <v>600</v>
      </c>
      <c r="J27" s="61">
        <f t="shared" si="5"/>
        <v>0</v>
      </c>
    </row>
    <row r="28" spans="1:10" ht="25.5">
      <c r="A28" s="2"/>
      <c r="B28" s="2" t="s">
        <v>605</v>
      </c>
      <c r="C28" s="2"/>
      <c r="D28" s="71" t="s">
        <v>606</v>
      </c>
      <c r="E28" s="373">
        <f>E29</f>
        <v>-23.8</v>
      </c>
      <c r="F28" s="374">
        <f aca="true" t="shared" si="6" ref="F28:J29">F29</f>
        <v>-23.8</v>
      </c>
      <c r="G28" s="424">
        <f t="shared" si="6"/>
        <v>0</v>
      </c>
      <c r="H28" s="376">
        <f t="shared" si="6"/>
        <v>0</v>
      </c>
      <c r="I28" s="377">
        <f t="shared" si="6"/>
        <v>0</v>
      </c>
      <c r="J28" s="537">
        <f t="shared" si="6"/>
        <v>0</v>
      </c>
    </row>
    <row r="29" spans="1:10" ht="12.75">
      <c r="A29" s="2"/>
      <c r="B29" s="2" t="s">
        <v>607</v>
      </c>
      <c r="C29" s="2"/>
      <c r="D29" s="71" t="s">
        <v>608</v>
      </c>
      <c r="E29" s="373">
        <f>E30</f>
        <v>-23.8</v>
      </c>
      <c r="F29" s="374">
        <f t="shared" si="6"/>
        <v>-23.8</v>
      </c>
      <c r="G29" s="375">
        <f t="shared" si="6"/>
        <v>0</v>
      </c>
      <c r="H29" s="376">
        <f t="shared" si="6"/>
        <v>0</v>
      </c>
      <c r="I29" s="377">
        <f t="shared" si="6"/>
        <v>0</v>
      </c>
      <c r="J29" s="537">
        <f t="shared" si="6"/>
        <v>0</v>
      </c>
    </row>
    <row r="30" spans="1:10" ht="12.75">
      <c r="A30" s="2"/>
      <c r="B30" s="2"/>
      <c r="C30" s="2" t="s">
        <v>609</v>
      </c>
      <c r="D30" s="3" t="s">
        <v>610</v>
      </c>
      <c r="E30" s="373">
        <f>F30+G30+H30+I30+J30</f>
        <v>-23.8</v>
      </c>
      <c r="F30" s="374">
        <v>-23.8</v>
      </c>
      <c r="G30" s="375"/>
      <c r="H30" s="376"/>
      <c r="I30" s="377"/>
      <c r="J30" s="537"/>
    </row>
    <row r="31" spans="1:10" ht="25.5">
      <c r="A31" s="2"/>
      <c r="B31" s="30" t="s">
        <v>623</v>
      </c>
      <c r="C31" s="412"/>
      <c r="D31" s="71" t="s">
        <v>624</v>
      </c>
      <c r="E31" s="373">
        <f>E32</f>
        <v>2110.76</v>
      </c>
      <c r="F31" s="374">
        <f aca="true" t="shared" si="7" ref="F31:J32">F32</f>
        <v>2110.76</v>
      </c>
      <c r="G31" s="375">
        <f t="shared" si="7"/>
        <v>0</v>
      </c>
      <c r="H31" s="376">
        <f t="shared" si="7"/>
        <v>0</v>
      </c>
      <c r="I31" s="377">
        <f t="shared" si="7"/>
        <v>0</v>
      </c>
      <c r="J31" s="537">
        <f t="shared" si="7"/>
        <v>0</v>
      </c>
    </row>
    <row r="32" spans="1:10" ht="12.75">
      <c r="A32" s="2"/>
      <c r="B32" s="30" t="s">
        <v>625</v>
      </c>
      <c r="C32" s="412"/>
      <c r="D32" s="71" t="s">
        <v>626</v>
      </c>
      <c r="E32" s="61">
        <f>E33</f>
        <v>2110.76</v>
      </c>
      <c r="F32" s="239">
        <f t="shared" si="7"/>
        <v>2110.76</v>
      </c>
      <c r="G32" s="236">
        <f t="shared" si="7"/>
        <v>0</v>
      </c>
      <c r="H32" s="237">
        <f t="shared" si="7"/>
        <v>0</v>
      </c>
      <c r="I32" s="238">
        <f t="shared" si="7"/>
        <v>0</v>
      </c>
      <c r="J32" s="540">
        <f t="shared" si="7"/>
        <v>0</v>
      </c>
    </row>
    <row r="33" spans="1:10" ht="12.75">
      <c r="A33" s="2"/>
      <c r="B33" s="30"/>
      <c r="C33" s="2" t="s">
        <v>609</v>
      </c>
      <c r="D33" s="3" t="s">
        <v>610</v>
      </c>
      <c r="E33" s="61">
        <f>F33+G33+H33+I33+J33</f>
        <v>2110.76</v>
      </c>
      <c r="F33" s="239">
        <v>2110.76</v>
      </c>
      <c r="G33" s="236"/>
      <c r="H33" s="237"/>
      <c r="I33" s="238"/>
      <c r="J33" s="540"/>
    </row>
    <row r="34" spans="1:10" ht="12.75">
      <c r="A34" s="2"/>
      <c r="B34" s="2" t="s">
        <v>627</v>
      </c>
      <c r="C34" s="2"/>
      <c r="D34" s="3" t="s">
        <v>628</v>
      </c>
      <c r="E34" s="61">
        <f aca="true" t="shared" si="8" ref="E34:J34">E35+E37+E39</f>
        <v>361.8</v>
      </c>
      <c r="F34" s="239">
        <f t="shared" si="8"/>
        <v>361.8</v>
      </c>
      <c r="G34" s="236">
        <f t="shared" si="8"/>
        <v>0</v>
      </c>
      <c r="H34" s="237">
        <f t="shared" si="8"/>
        <v>0</v>
      </c>
      <c r="I34" s="238">
        <f t="shared" si="8"/>
        <v>0</v>
      </c>
      <c r="J34" s="540">
        <f t="shared" si="8"/>
        <v>0</v>
      </c>
    </row>
    <row r="35" spans="1:10" ht="25.5">
      <c r="A35" s="2"/>
      <c r="B35" s="2" t="s">
        <v>629</v>
      </c>
      <c r="C35" s="2"/>
      <c r="D35" s="3" t="s">
        <v>630</v>
      </c>
      <c r="E35" s="61">
        <f aca="true" t="shared" si="9" ref="E35:J35">E36</f>
        <v>719.3</v>
      </c>
      <c r="F35" s="342">
        <f t="shared" si="9"/>
        <v>719.3</v>
      </c>
      <c r="G35" s="343">
        <f t="shared" si="9"/>
        <v>0</v>
      </c>
      <c r="H35" s="344">
        <f t="shared" si="9"/>
        <v>0</v>
      </c>
      <c r="I35" s="345">
        <f t="shared" si="9"/>
        <v>0</v>
      </c>
      <c r="J35" s="538">
        <f t="shared" si="9"/>
        <v>0</v>
      </c>
    </row>
    <row r="36" spans="1:10" ht="12.75">
      <c r="A36" s="2"/>
      <c r="B36" s="2"/>
      <c r="C36" s="2" t="s">
        <v>619</v>
      </c>
      <c r="D36" s="3" t="s">
        <v>620</v>
      </c>
      <c r="E36" s="373">
        <f>F36+G36+H36+I36+J36</f>
        <v>719.3</v>
      </c>
      <c r="F36" s="381">
        <f>469.3+250</f>
        <v>719.3</v>
      </c>
      <c r="G36" s="382"/>
      <c r="H36" s="383"/>
      <c r="I36" s="235"/>
      <c r="J36" s="539"/>
    </row>
    <row r="37" spans="1:10" ht="12.75">
      <c r="A37" s="2"/>
      <c r="B37" s="2" t="s">
        <v>631</v>
      </c>
      <c r="C37" s="2"/>
      <c r="D37" s="3" t="s">
        <v>632</v>
      </c>
      <c r="E37" s="373">
        <f aca="true" t="shared" si="10" ref="E37:J37">E38</f>
        <v>-57.5</v>
      </c>
      <c r="F37" s="374">
        <f t="shared" si="10"/>
        <v>-57.5</v>
      </c>
      <c r="G37" s="375">
        <f t="shared" si="10"/>
        <v>0</v>
      </c>
      <c r="H37" s="376">
        <f t="shared" si="10"/>
        <v>0</v>
      </c>
      <c r="I37" s="238">
        <f t="shared" si="10"/>
        <v>0</v>
      </c>
      <c r="J37" s="540">
        <f t="shared" si="10"/>
        <v>0</v>
      </c>
    </row>
    <row r="38" spans="1:10" ht="12.75">
      <c r="A38" s="2"/>
      <c r="B38" s="2"/>
      <c r="C38" s="2" t="s">
        <v>633</v>
      </c>
      <c r="D38" s="3" t="s">
        <v>634</v>
      </c>
      <c r="E38" s="373">
        <f>F38+G38+H38+I38+J38</f>
        <v>-57.5</v>
      </c>
      <c r="F38" s="381">
        <v>-57.5</v>
      </c>
      <c r="G38" s="382"/>
      <c r="H38" s="383"/>
      <c r="I38" s="235"/>
      <c r="J38" s="539"/>
    </row>
    <row r="39" spans="1:10" ht="12.75">
      <c r="A39" s="2"/>
      <c r="B39" s="2" t="s">
        <v>635</v>
      </c>
      <c r="C39" s="2"/>
      <c r="D39" s="3" t="s">
        <v>636</v>
      </c>
      <c r="E39" s="373">
        <f aca="true" t="shared" si="11" ref="E39:J39">E40</f>
        <v>-300</v>
      </c>
      <c r="F39" s="374">
        <f t="shared" si="11"/>
        <v>-300</v>
      </c>
      <c r="G39" s="375">
        <f t="shared" si="11"/>
        <v>0</v>
      </c>
      <c r="H39" s="376">
        <f t="shared" si="11"/>
        <v>0</v>
      </c>
      <c r="I39" s="238">
        <f t="shared" si="11"/>
        <v>0</v>
      </c>
      <c r="J39" s="540">
        <f t="shared" si="11"/>
        <v>0</v>
      </c>
    </row>
    <row r="40" spans="1:10" ht="12.75">
      <c r="A40" s="2"/>
      <c r="B40" s="2"/>
      <c r="C40" s="2" t="s">
        <v>609</v>
      </c>
      <c r="D40" s="3" t="s">
        <v>610</v>
      </c>
      <c r="E40" s="373">
        <f>F40+G40+H40+I40+J40</f>
        <v>-300</v>
      </c>
      <c r="F40" s="381">
        <v>-300</v>
      </c>
      <c r="G40" s="382"/>
      <c r="H40" s="383"/>
      <c r="I40" s="235"/>
      <c r="J40" s="539"/>
    </row>
    <row r="41" spans="1:10" ht="25.5">
      <c r="A41" s="2"/>
      <c r="B41" s="12" t="s">
        <v>637</v>
      </c>
      <c r="C41" s="12"/>
      <c r="D41" s="3" t="s">
        <v>638</v>
      </c>
      <c r="E41" s="373">
        <f>E42</f>
        <v>1579.3</v>
      </c>
      <c r="F41" s="374">
        <f aca="true" t="shared" si="12" ref="F41:J43">F42</f>
        <v>0</v>
      </c>
      <c r="G41" s="375">
        <f t="shared" si="12"/>
        <v>0</v>
      </c>
      <c r="H41" s="376">
        <f t="shared" si="12"/>
        <v>1579.3</v>
      </c>
      <c r="I41" s="238">
        <f t="shared" si="12"/>
        <v>0</v>
      </c>
      <c r="J41" s="540">
        <f t="shared" si="12"/>
        <v>0</v>
      </c>
    </row>
    <row r="42" spans="1:10" ht="25.5">
      <c r="A42" s="2"/>
      <c r="B42" s="12" t="s">
        <v>639</v>
      </c>
      <c r="C42" s="12"/>
      <c r="D42" s="3" t="s">
        <v>640</v>
      </c>
      <c r="E42" s="61">
        <f>E43</f>
        <v>1579.3</v>
      </c>
      <c r="F42" s="239">
        <f t="shared" si="12"/>
        <v>0</v>
      </c>
      <c r="G42" s="236">
        <f t="shared" si="12"/>
        <v>0</v>
      </c>
      <c r="H42" s="237">
        <f t="shared" si="12"/>
        <v>1579.3</v>
      </c>
      <c r="I42" s="238">
        <f t="shared" si="12"/>
        <v>0</v>
      </c>
      <c r="J42" s="540">
        <f t="shared" si="12"/>
        <v>0</v>
      </c>
    </row>
    <row r="43" spans="1:10" ht="25.5">
      <c r="A43" s="2"/>
      <c r="B43" s="12" t="s">
        <v>641</v>
      </c>
      <c r="C43" s="12"/>
      <c r="D43" s="3" t="s">
        <v>492</v>
      </c>
      <c r="E43" s="61">
        <f>E44</f>
        <v>1579.3</v>
      </c>
      <c r="F43" s="239">
        <f t="shared" si="12"/>
        <v>0</v>
      </c>
      <c r="G43" s="236">
        <f t="shared" si="12"/>
        <v>0</v>
      </c>
      <c r="H43" s="237">
        <f t="shared" si="12"/>
        <v>1579.3</v>
      </c>
      <c r="I43" s="238">
        <f t="shared" si="12"/>
        <v>0</v>
      </c>
      <c r="J43" s="540">
        <f t="shared" si="12"/>
        <v>0</v>
      </c>
    </row>
    <row r="44" spans="1:10" ht="24.75" customHeight="1">
      <c r="A44" s="2"/>
      <c r="B44" s="12"/>
      <c r="C44" s="12" t="s">
        <v>642</v>
      </c>
      <c r="D44" s="3" t="s">
        <v>643</v>
      </c>
      <c r="E44" s="61">
        <f>F44+G44+H44+I44+J44</f>
        <v>1579.3</v>
      </c>
      <c r="F44" s="232"/>
      <c r="G44" s="233"/>
      <c r="H44" s="234">
        <v>1579.3</v>
      </c>
      <c r="I44" s="235"/>
      <c r="J44" s="539"/>
    </row>
    <row r="45" spans="1:10" ht="12.75">
      <c r="A45" s="2"/>
      <c r="B45" s="2" t="s">
        <v>644</v>
      </c>
      <c r="C45" s="2"/>
      <c r="D45" s="3" t="s">
        <v>645</v>
      </c>
      <c r="E45" s="373">
        <f>E46</f>
        <v>-48.5</v>
      </c>
      <c r="F45" s="374">
        <f aca="true" t="shared" si="13" ref="F45:J46">F46</f>
        <v>-48.5</v>
      </c>
      <c r="G45" s="375">
        <f t="shared" si="13"/>
        <v>0</v>
      </c>
      <c r="H45" s="237">
        <f t="shared" si="13"/>
        <v>0</v>
      </c>
      <c r="I45" s="238">
        <f t="shared" si="13"/>
        <v>0</v>
      </c>
      <c r="J45" s="540">
        <f t="shared" si="13"/>
        <v>0</v>
      </c>
    </row>
    <row r="46" spans="1:10" ht="25.5">
      <c r="A46" s="2"/>
      <c r="B46" s="2" t="s">
        <v>646</v>
      </c>
      <c r="C46" s="2"/>
      <c r="D46" s="3" t="s">
        <v>647</v>
      </c>
      <c r="E46" s="373">
        <f>E47</f>
        <v>-48.5</v>
      </c>
      <c r="F46" s="374">
        <f t="shared" si="13"/>
        <v>-48.5</v>
      </c>
      <c r="G46" s="375">
        <f t="shared" si="13"/>
        <v>0</v>
      </c>
      <c r="H46" s="237">
        <f t="shared" si="13"/>
        <v>0</v>
      </c>
      <c r="I46" s="238">
        <f t="shared" si="13"/>
        <v>0</v>
      </c>
      <c r="J46" s="540">
        <f t="shared" si="13"/>
        <v>0</v>
      </c>
    </row>
    <row r="47" spans="1:10" ht="12.75">
      <c r="A47" s="2"/>
      <c r="B47" s="2"/>
      <c r="C47" s="2" t="s">
        <v>609</v>
      </c>
      <c r="D47" s="3" t="s">
        <v>610</v>
      </c>
      <c r="E47" s="373">
        <f>F47+G47+H47+I47+J47</f>
        <v>-48.5</v>
      </c>
      <c r="F47" s="381">
        <v>-48.5</v>
      </c>
      <c r="G47" s="382"/>
      <c r="H47" s="234"/>
      <c r="I47" s="235"/>
      <c r="J47" s="539"/>
    </row>
    <row r="48" spans="1:10" ht="38.25">
      <c r="A48" s="2"/>
      <c r="B48" s="2" t="s">
        <v>648</v>
      </c>
      <c r="C48" s="2"/>
      <c r="D48" s="3" t="s">
        <v>649</v>
      </c>
      <c r="E48" s="373">
        <f>E49</f>
        <v>600</v>
      </c>
      <c r="F48" s="373">
        <f aca="true" t="shared" si="14" ref="F48:J49">F49</f>
        <v>0</v>
      </c>
      <c r="G48" s="373">
        <f t="shared" si="14"/>
        <v>0</v>
      </c>
      <c r="H48" s="373">
        <f t="shared" si="14"/>
        <v>0</v>
      </c>
      <c r="I48" s="373">
        <f t="shared" si="14"/>
        <v>600</v>
      </c>
      <c r="J48" s="373">
        <f t="shared" si="14"/>
        <v>0</v>
      </c>
    </row>
    <row r="49" spans="1:10" ht="25.5">
      <c r="A49" s="2"/>
      <c r="B49" s="2" t="s">
        <v>650</v>
      </c>
      <c r="C49" s="2"/>
      <c r="D49" s="3" t="s">
        <v>576</v>
      </c>
      <c r="E49" s="373">
        <f>E50</f>
        <v>600</v>
      </c>
      <c r="F49" s="373">
        <f t="shared" si="14"/>
        <v>0</v>
      </c>
      <c r="G49" s="373">
        <f t="shared" si="14"/>
        <v>0</v>
      </c>
      <c r="H49" s="373">
        <f t="shared" si="14"/>
        <v>0</v>
      </c>
      <c r="I49" s="373">
        <f t="shared" si="14"/>
        <v>600</v>
      </c>
      <c r="J49" s="373">
        <f t="shared" si="14"/>
        <v>0</v>
      </c>
    </row>
    <row r="50" spans="1:10" ht="14.25" customHeight="1">
      <c r="A50" s="2"/>
      <c r="B50" s="2"/>
      <c r="C50" s="2" t="s">
        <v>320</v>
      </c>
      <c r="D50" s="3" t="s">
        <v>439</v>
      </c>
      <c r="E50" s="373">
        <f>F50+G50+H50+I50+J50</f>
        <v>600</v>
      </c>
      <c r="F50" s="381"/>
      <c r="G50" s="382"/>
      <c r="H50" s="234"/>
      <c r="I50" s="235">
        <v>600</v>
      </c>
      <c r="J50" s="539"/>
    </row>
    <row r="51" spans="1:10" ht="25.5">
      <c r="A51" s="2"/>
      <c r="B51" s="2" t="s">
        <v>651</v>
      </c>
      <c r="C51" s="32"/>
      <c r="D51" s="3" t="s">
        <v>652</v>
      </c>
      <c r="E51" s="373">
        <f>E52</f>
        <v>-229.9</v>
      </c>
      <c r="F51" s="373">
        <f aca="true" t="shared" si="15" ref="F51:J52">F52</f>
        <v>0</v>
      </c>
      <c r="G51" s="373">
        <f t="shared" si="15"/>
        <v>-229.9</v>
      </c>
      <c r="H51" s="373">
        <f t="shared" si="15"/>
        <v>0</v>
      </c>
      <c r="I51" s="373">
        <f t="shared" si="15"/>
        <v>0</v>
      </c>
      <c r="J51" s="373">
        <f t="shared" si="15"/>
        <v>0</v>
      </c>
    </row>
    <row r="52" spans="1:10" ht="38.25">
      <c r="A52" s="2"/>
      <c r="B52" s="2" t="s">
        <v>653</v>
      </c>
      <c r="C52" s="32"/>
      <c r="D52" s="3" t="s">
        <v>654</v>
      </c>
      <c r="E52" s="373">
        <f>E53</f>
        <v>-229.9</v>
      </c>
      <c r="F52" s="373">
        <f t="shared" si="15"/>
        <v>0</v>
      </c>
      <c r="G52" s="373">
        <f t="shared" si="15"/>
        <v>-229.9</v>
      </c>
      <c r="H52" s="373">
        <f t="shared" si="15"/>
        <v>0</v>
      </c>
      <c r="I52" s="373">
        <f t="shared" si="15"/>
        <v>0</v>
      </c>
      <c r="J52" s="373">
        <f t="shared" si="15"/>
        <v>0</v>
      </c>
    </row>
    <row r="53" spans="1:10" ht="12.75">
      <c r="A53" s="2"/>
      <c r="B53" s="32"/>
      <c r="C53" s="2" t="s">
        <v>609</v>
      </c>
      <c r="D53" s="3" t="s">
        <v>610</v>
      </c>
      <c r="E53" s="373">
        <f>F53+G53+H53+I53+J53</f>
        <v>-229.9</v>
      </c>
      <c r="F53" s="381"/>
      <c r="G53" s="382">
        <v>-229.9</v>
      </c>
      <c r="H53" s="234"/>
      <c r="I53" s="235"/>
      <c r="J53" s="539"/>
    </row>
    <row r="54" spans="1:10" ht="12.75">
      <c r="A54" s="10" t="s">
        <v>655</v>
      </c>
      <c r="B54" s="10"/>
      <c r="C54" s="10"/>
      <c r="D54" s="75" t="s">
        <v>656</v>
      </c>
      <c r="E54" s="380">
        <f aca="true" t="shared" si="16" ref="E54:J55">E55</f>
        <v>80.7</v>
      </c>
      <c r="F54" s="443">
        <f t="shared" si="16"/>
        <v>80.7</v>
      </c>
      <c r="G54" s="444">
        <f t="shared" si="16"/>
        <v>0</v>
      </c>
      <c r="H54" s="445">
        <f t="shared" si="16"/>
        <v>0</v>
      </c>
      <c r="I54" s="446">
        <f t="shared" si="16"/>
        <v>0</v>
      </c>
      <c r="J54" s="541">
        <f t="shared" si="16"/>
        <v>0</v>
      </c>
    </row>
    <row r="55" spans="1:10" ht="25.5">
      <c r="A55" s="2" t="s">
        <v>657</v>
      </c>
      <c r="B55" s="2"/>
      <c r="C55" s="2"/>
      <c r="D55" s="3" t="s">
        <v>658</v>
      </c>
      <c r="E55" s="373">
        <f>E56</f>
        <v>80.7</v>
      </c>
      <c r="F55" s="374">
        <f t="shared" si="16"/>
        <v>80.7</v>
      </c>
      <c r="G55" s="375">
        <f t="shared" si="16"/>
        <v>0</v>
      </c>
      <c r="H55" s="376">
        <f t="shared" si="16"/>
        <v>0</v>
      </c>
      <c r="I55" s="377">
        <f t="shared" si="16"/>
        <v>0</v>
      </c>
      <c r="J55" s="540">
        <f t="shared" si="16"/>
        <v>0</v>
      </c>
    </row>
    <row r="56" spans="1:10" ht="25.5">
      <c r="A56" s="2"/>
      <c r="B56" s="2" t="s">
        <v>659</v>
      </c>
      <c r="C56" s="2"/>
      <c r="D56" s="3" t="s">
        <v>660</v>
      </c>
      <c r="E56" s="373">
        <f aca="true" t="shared" si="17" ref="E56:J57">E57</f>
        <v>80.7</v>
      </c>
      <c r="F56" s="381">
        <f t="shared" si="17"/>
        <v>80.7</v>
      </c>
      <c r="G56" s="382">
        <f t="shared" si="17"/>
        <v>0</v>
      </c>
      <c r="H56" s="383">
        <f t="shared" si="17"/>
        <v>0</v>
      </c>
      <c r="I56" s="384">
        <f t="shared" si="17"/>
        <v>0</v>
      </c>
      <c r="J56" s="539">
        <f t="shared" si="17"/>
        <v>0</v>
      </c>
    </row>
    <row r="57" spans="1:10" ht="25.5">
      <c r="A57" s="2"/>
      <c r="B57" s="2" t="s">
        <v>661</v>
      </c>
      <c r="C57" s="2"/>
      <c r="D57" s="3" t="s">
        <v>662</v>
      </c>
      <c r="E57" s="373">
        <f>E58</f>
        <v>80.7</v>
      </c>
      <c r="F57" s="374">
        <f t="shared" si="17"/>
        <v>80.7</v>
      </c>
      <c r="G57" s="375">
        <f t="shared" si="17"/>
        <v>0</v>
      </c>
      <c r="H57" s="376">
        <f t="shared" si="17"/>
        <v>0</v>
      </c>
      <c r="I57" s="377">
        <f t="shared" si="17"/>
        <v>0</v>
      </c>
      <c r="J57" s="540">
        <f t="shared" si="17"/>
        <v>0</v>
      </c>
    </row>
    <row r="58" spans="1:10" ht="12.75">
      <c r="A58" s="2"/>
      <c r="B58" s="2"/>
      <c r="C58" s="2" t="s">
        <v>609</v>
      </c>
      <c r="D58" s="3" t="s">
        <v>610</v>
      </c>
      <c r="E58" s="373">
        <f>F58+G58+H58+I58+J58</f>
        <v>80.7</v>
      </c>
      <c r="F58" s="381">
        <f>80.7</f>
        <v>80.7</v>
      </c>
      <c r="G58" s="382"/>
      <c r="H58" s="383"/>
      <c r="I58" s="384"/>
      <c r="J58" s="539"/>
    </row>
    <row r="59" spans="1:12" s="14" customFormat="1" ht="12.75">
      <c r="A59" s="25" t="s">
        <v>663</v>
      </c>
      <c r="B59" s="415"/>
      <c r="C59" s="10"/>
      <c r="D59" s="75" t="s">
        <v>664</v>
      </c>
      <c r="E59" s="380">
        <f aca="true" t="shared" si="18" ref="E59:J59">E60+E64+E68+E72</f>
        <v>2551.11</v>
      </c>
      <c r="F59" s="418">
        <f t="shared" si="18"/>
        <v>-481.4</v>
      </c>
      <c r="G59" s="423">
        <f t="shared" si="18"/>
        <v>0</v>
      </c>
      <c r="H59" s="428">
        <f t="shared" si="18"/>
        <v>0</v>
      </c>
      <c r="I59" s="434">
        <f t="shared" si="18"/>
        <v>2906.21</v>
      </c>
      <c r="J59" s="542">
        <f t="shared" si="18"/>
        <v>126.3</v>
      </c>
      <c r="K59" s="346"/>
      <c r="L59" s="346"/>
    </row>
    <row r="60" spans="1:10" ht="12.75">
      <c r="A60" s="2" t="s">
        <v>665</v>
      </c>
      <c r="B60" s="2"/>
      <c r="C60" s="2"/>
      <c r="D60" s="3" t="s">
        <v>666</v>
      </c>
      <c r="E60" s="373">
        <f>E61</f>
        <v>-69.4</v>
      </c>
      <c r="F60" s="374">
        <f aca="true" t="shared" si="19" ref="F60:J62">F61</f>
        <v>-69.4</v>
      </c>
      <c r="G60" s="375">
        <f t="shared" si="19"/>
        <v>0</v>
      </c>
      <c r="H60" s="376">
        <f t="shared" si="19"/>
        <v>0</v>
      </c>
      <c r="I60" s="377">
        <f t="shared" si="19"/>
        <v>0</v>
      </c>
      <c r="J60" s="537">
        <f t="shared" si="19"/>
        <v>0</v>
      </c>
    </row>
    <row r="61" spans="1:10" ht="25.5">
      <c r="A61" s="2"/>
      <c r="B61" s="2" t="s">
        <v>605</v>
      </c>
      <c r="C61" s="2"/>
      <c r="D61" s="79" t="s">
        <v>606</v>
      </c>
      <c r="E61" s="373">
        <f>E62</f>
        <v>-69.4</v>
      </c>
      <c r="F61" s="374">
        <f t="shared" si="19"/>
        <v>-69.4</v>
      </c>
      <c r="G61" s="375">
        <f t="shared" si="19"/>
        <v>0</v>
      </c>
      <c r="H61" s="376">
        <f t="shared" si="19"/>
        <v>0</v>
      </c>
      <c r="I61" s="377">
        <f t="shared" si="19"/>
        <v>0</v>
      </c>
      <c r="J61" s="537">
        <f t="shared" si="19"/>
        <v>0</v>
      </c>
    </row>
    <row r="62" spans="1:10" ht="12.75">
      <c r="A62" s="2"/>
      <c r="B62" s="2" t="s">
        <v>607</v>
      </c>
      <c r="C62" s="2"/>
      <c r="D62" s="79" t="s">
        <v>608</v>
      </c>
      <c r="E62" s="373">
        <f>E63</f>
        <v>-69.4</v>
      </c>
      <c r="F62" s="374">
        <f t="shared" si="19"/>
        <v>-69.4</v>
      </c>
      <c r="G62" s="375">
        <f t="shared" si="19"/>
        <v>0</v>
      </c>
      <c r="H62" s="376">
        <f t="shared" si="19"/>
        <v>0</v>
      </c>
      <c r="I62" s="377">
        <f t="shared" si="19"/>
        <v>0</v>
      </c>
      <c r="J62" s="537">
        <f t="shared" si="19"/>
        <v>0</v>
      </c>
    </row>
    <row r="63" spans="1:10" ht="12.75">
      <c r="A63" s="2"/>
      <c r="B63" s="2"/>
      <c r="C63" s="2" t="s">
        <v>609</v>
      </c>
      <c r="D63" s="3" t="s">
        <v>610</v>
      </c>
      <c r="E63" s="373">
        <f>F63+G63+H63+I63+J63</f>
        <v>-69.4</v>
      </c>
      <c r="F63" s="374">
        <v>-69.4</v>
      </c>
      <c r="G63" s="375"/>
      <c r="H63" s="376"/>
      <c r="I63" s="377"/>
      <c r="J63" s="540"/>
    </row>
    <row r="64" spans="1:10" ht="12.75">
      <c r="A64" s="27" t="s">
        <v>667</v>
      </c>
      <c r="B64" s="30"/>
      <c r="C64" s="2"/>
      <c r="D64" s="3" t="s">
        <v>668</v>
      </c>
      <c r="E64" s="373">
        <f>E65</f>
        <v>2714.9</v>
      </c>
      <c r="F64" s="374">
        <f aca="true" t="shared" si="20" ref="F64:J66">F65</f>
        <v>0</v>
      </c>
      <c r="G64" s="375">
        <f t="shared" si="20"/>
        <v>0</v>
      </c>
      <c r="H64" s="376">
        <f t="shared" si="20"/>
        <v>0</v>
      </c>
      <c r="I64" s="377">
        <f t="shared" si="20"/>
        <v>2714.9</v>
      </c>
      <c r="J64" s="540">
        <f t="shared" si="20"/>
        <v>0</v>
      </c>
    </row>
    <row r="65" spans="1:10" ht="25.5">
      <c r="A65" s="27"/>
      <c r="B65" s="30" t="s">
        <v>669</v>
      </c>
      <c r="C65" s="2"/>
      <c r="D65" s="3" t="s">
        <v>338</v>
      </c>
      <c r="E65" s="373">
        <f>E66</f>
        <v>2714.9</v>
      </c>
      <c r="F65" s="374">
        <f t="shared" si="20"/>
        <v>0</v>
      </c>
      <c r="G65" s="375">
        <f t="shared" si="20"/>
        <v>0</v>
      </c>
      <c r="H65" s="376">
        <f t="shared" si="20"/>
        <v>0</v>
      </c>
      <c r="I65" s="377">
        <f t="shared" si="20"/>
        <v>2714.9</v>
      </c>
      <c r="J65" s="540">
        <f t="shared" si="20"/>
        <v>0</v>
      </c>
    </row>
    <row r="66" spans="1:10" ht="38.25">
      <c r="A66" s="27"/>
      <c r="B66" s="30" t="s">
        <v>670</v>
      </c>
      <c r="C66" s="2"/>
      <c r="D66" s="3" t="s">
        <v>671</v>
      </c>
      <c r="E66" s="373">
        <f>E67</f>
        <v>2714.9</v>
      </c>
      <c r="F66" s="374">
        <f t="shared" si="20"/>
        <v>0</v>
      </c>
      <c r="G66" s="375">
        <f t="shared" si="20"/>
        <v>0</v>
      </c>
      <c r="H66" s="376">
        <f t="shared" si="20"/>
        <v>0</v>
      </c>
      <c r="I66" s="377">
        <f t="shared" si="20"/>
        <v>2714.9</v>
      </c>
      <c r="J66" s="540">
        <f t="shared" si="20"/>
        <v>0</v>
      </c>
    </row>
    <row r="67" spans="1:10" ht="12.75">
      <c r="A67" s="27"/>
      <c r="B67" s="30"/>
      <c r="C67" s="2" t="s">
        <v>609</v>
      </c>
      <c r="D67" s="3" t="s">
        <v>610</v>
      </c>
      <c r="E67" s="373">
        <f>F67+G67+H67+I67+J67</f>
        <v>2714.9</v>
      </c>
      <c r="F67" s="381"/>
      <c r="G67" s="382"/>
      <c r="H67" s="383"/>
      <c r="I67" s="384">
        <v>2714.9</v>
      </c>
      <c r="J67" s="539"/>
    </row>
    <row r="68" spans="1:10" ht="12.75">
      <c r="A68" s="12" t="s">
        <v>672</v>
      </c>
      <c r="B68" s="32"/>
      <c r="C68" s="32"/>
      <c r="D68" s="3" t="s">
        <v>673</v>
      </c>
      <c r="E68" s="373">
        <f>E69</f>
        <v>141.59</v>
      </c>
      <c r="F68" s="374">
        <f aca="true" t="shared" si="21" ref="F68:J70">F69</f>
        <v>0</v>
      </c>
      <c r="G68" s="375">
        <f t="shared" si="21"/>
        <v>0</v>
      </c>
      <c r="H68" s="376">
        <f t="shared" si="21"/>
        <v>0</v>
      </c>
      <c r="I68" s="377">
        <f t="shared" si="21"/>
        <v>141.59</v>
      </c>
      <c r="J68" s="537">
        <f t="shared" si="21"/>
        <v>0</v>
      </c>
    </row>
    <row r="69" spans="1:10" ht="25.5">
      <c r="A69" s="12"/>
      <c r="B69" s="2" t="s">
        <v>330</v>
      </c>
      <c r="C69" s="32"/>
      <c r="D69" s="3" t="s">
        <v>298</v>
      </c>
      <c r="E69" s="373">
        <f>E70</f>
        <v>141.59</v>
      </c>
      <c r="F69" s="374">
        <f t="shared" si="21"/>
        <v>0</v>
      </c>
      <c r="G69" s="375">
        <f t="shared" si="21"/>
        <v>0</v>
      </c>
      <c r="H69" s="376">
        <f t="shared" si="21"/>
        <v>0</v>
      </c>
      <c r="I69" s="377">
        <f t="shared" si="21"/>
        <v>141.59</v>
      </c>
      <c r="J69" s="537">
        <f t="shared" si="21"/>
        <v>0</v>
      </c>
    </row>
    <row r="70" spans="1:10" ht="12.75">
      <c r="A70" s="12"/>
      <c r="B70" s="2" t="s">
        <v>674</v>
      </c>
      <c r="C70" s="32"/>
      <c r="D70" s="3" t="s">
        <v>574</v>
      </c>
      <c r="E70" s="373">
        <f>E71</f>
        <v>141.59</v>
      </c>
      <c r="F70" s="374">
        <f t="shared" si="21"/>
        <v>0</v>
      </c>
      <c r="G70" s="375">
        <f t="shared" si="21"/>
        <v>0</v>
      </c>
      <c r="H70" s="376">
        <f t="shared" si="21"/>
        <v>0</v>
      </c>
      <c r="I70" s="377">
        <f t="shared" si="21"/>
        <v>141.59</v>
      </c>
      <c r="J70" s="537">
        <f t="shared" si="21"/>
        <v>0</v>
      </c>
    </row>
    <row r="71" spans="1:10" ht="12.75">
      <c r="A71" s="12"/>
      <c r="B71" s="32"/>
      <c r="C71" s="32">
        <v>200</v>
      </c>
      <c r="D71" s="3" t="s">
        <v>610</v>
      </c>
      <c r="E71" s="373">
        <f>F71+G71+H71+I71+J71</f>
        <v>141.59</v>
      </c>
      <c r="F71" s="381"/>
      <c r="G71" s="382"/>
      <c r="H71" s="383"/>
      <c r="I71" s="384">
        <v>141.59</v>
      </c>
      <c r="J71" s="539"/>
    </row>
    <row r="72" spans="1:10" ht="12.75">
      <c r="A72" s="27" t="s">
        <v>675</v>
      </c>
      <c r="B72" s="30"/>
      <c r="C72" s="2"/>
      <c r="D72" s="3" t="s">
        <v>676</v>
      </c>
      <c r="E72" s="373">
        <f aca="true" t="shared" si="22" ref="E72:J72">E73+E76</f>
        <v>-235.98</v>
      </c>
      <c r="F72" s="374">
        <f t="shared" si="22"/>
        <v>-412</v>
      </c>
      <c r="G72" s="375">
        <f t="shared" si="22"/>
        <v>0</v>
      </c>
      <c r="H72" s="376">
        <f t="shared" si="22"/>
        <v>0</v>
      </c>
      <c r="I72" s="377">
        <f t="shared" si="22"/>
        <v>49.72</v>
      </c>
      <c r="J72" s="537">
        <f t="shared" si="22"/>
        <v>126.3</v>
      </c>
    </row>
    <row r="73" spans="1:10" ht="12.75">
      <c r="A73" s="27"/>
      <c r="B73" s="2" t="s">
        <v>644</v>
      </c>
      <c r="C73" s="2"/>
      <c r="D73" s="3" t="s">
        <v>645</v>
      </c>
      <c r="E73" s="373">
        <f>E74</f>
        <v>-412</v>
      </c>
      <c r="F73" s="374">
        <f aca="true" t="shared" si="23" ref="F73:J74">F74</f>
        <v>-412</v>
      </c>
      <c r="G73" s="375">
        <f t="shared" si="23"/>
        <v>0</v>
      </c>
      <c r="H73" s="376">
        <f t="shared" si="23"/>
        <v>0</v>
      </c>
      <c r="I73" s="377">
        <f t="shared" si="23"/>
        <v>0</v>
      </c>
      <c r="J73" s="537">
        <f t="shared" si="23"/>
        <v>0</v>
      </c>
    </row>
    <row r="74" spans="1:10" ht="25.5">
      <c r="A74" s="27"/>
      <c r="B74" s="2" t="s">
        <v>646</v>
      </c>
      <c r="C74" s="2"/>
      <c r="D74" s="3" t="s">
        <v>647</v>
      </c>
      <c r="E74" s="373">
        <f>E75</f>
        <v>-412</v>
      </c>
      <c r="F74" s="374">
        <f t="shared" si="23"/>
        <v>-412</v>
      </c>
      <c r="G74" s="375">
        <f t="shared" si="23"/>
        <v>0</v>
      </c>
      <c r="H74" s="376">
        <f t="shared" si="23"/>
        <v>0</v>
      </c>
      <c r="I74" s="377">
        <f t="shared" si="23"/>
        <v>0</v>
      </c>
      <c r="J74" s="537">
        <f t="shared" si="23"/>
        <v>0</v>
      </c>
    </row>
    <row r="75" spans="1:10" ht="12.75">
      <c r="A75" s="27"/>
      <c r="B75" s="2"/>
      <c r="C75" s="2" t="s">
        <v>609</v>
      </c>
      <c r="D75" s="3" t="s">
        <v>610</v>
      </c>
      <c r="E75" s="373">
        <f>F75+G75+H75+I75+J75</f>
        <v>-412</v>
      </c>
      <c r="F75" s="374">
        <f>-247-165</f>
        <v>-412</v>
      </c>
      <c r="G75" s="375"/>
      <c r="H75" s="376"/>
      <c r="I75" s="377"/>
      <c r="J75" s="537"/>
    </row>
    <row r="76" spans="1:10" ht="25.5">
      <c r="A76" s="27"/>
      <c r="B76" s="30" t="s">
        <v>330</v>
      </c>
      <c r="C76" s="2"/>
      <c r="D76" s="3" t="s">
        <v>298</v>
      </c>
      <c r="E76" s="373">
        <f aca="true" t="shared" si="24" ref="E76:J76">E77+E79+E81</f>
        <v>176.02</v>
      </c>
      <c r="F76" s="374">
        <f t="shared" si="24"/>
        <v>0</v>
      </c>
      <c r="G76" s="375">
        <f t="shared" si="24"/>
        <v>0</v>
      </c>
      <c r="H76" s="376">
        <f t="shared" si="24"/>
        <v>0</v>
      </c>
      <c r="I76" s="377">
        <f t="shared" si="24"/>
        <v>49.72</v>
      </c>
      <c r="J76" s="537">
        <f t="shared" si="24"/>
        <v>126.3</v>
      </c>
    </row>
    <row r="77" spans="1:10" ht="25.5">
      <c r="A77" s="27"/>
      <c r="B77" s="30" t="s">
        <v>677</v>
      </c>
      <c r="C77" s="2"/>
      <c r="D77" s="3" t="s">
        <v>678</v>
      </c>
      <c r="E77" s="373">
        <f aca="true" t="shared" si="25" ref="E77:J77">E78</f>
        <v>126.3</v>
      </c>
      <c r="F77" s="374">
        <f t="shared" si="25"/>
        <v>0</v>
      </c>
      <c r="G77" s="375">
        <f t="shared" si="25"/>
        <v>0</v>
      </c>
      <c r="H77" s="376">
        <f t="shared" si="25"/>
        <v>0</v>
      </c>
      <c r="I77" s="377">
        <f t="shared" si="25"/>
        <v>0</v>
      </c>
      <c r="J77" s="537">
        <f t="shared" si="25"/>
        <v>126.3</v>
      </c>
    </row>
    <row r="78" spans="1:10" ht="38.25">
      <c r="A78" s="27"/>
      <c r="B78" s="30"/>
      <c r="C78" s="2" t="s">
        <v>302</v>
      </c>
      <c r="D78" s="3" t="s">
        <v>353</v>
      </c>
      <c r="E78" s="61">
        <f>F78+G78+H78+I78+J78</f>
        <v>126.3</v>
      </c>
      <c r="F78" s="374"/>
      <c r="G78" s="375"/>
      <c r="H78" s="376"/>
      <c r="I78" s="377"/>
      <c r="J78" s="537">
        <v>126.3</v>
      </c>
    </row>
    <row r="79" spans="1:10" ht="12.75">
      <c r="A79" s="27"/>
      <c r="B79" s="30" t="s">
        <v>679</v>
      </c>
      <c r="C79" s="2"/>
      <c r="D79" s="3" t="s">
        <v>281</v>
      </c>
      <c r="E79" s="61">
        <f aca="true" t="shared" si="26" ref="E79:J79">E80</f>
        <v>40.72</v>
      </c>
      <c r="F79" s="239">
        <f t="shared" si="26"/>
        <v>0</v>
      </c>
      <c r="G79" s="236">
        <f t="shared" si="26"/>
        <v>0</v>
      </c>
      <c r="H79" s="237">
        <f t="shared" si="26"/>
        <v>0</v>
      </c>
      <c r="I79" s="238">
        <f t="shared" si="26"/>
        <v>40.72</v>
      </c>
      <c r="J79" s="540">
        <f t="shared" si="26"/>
        <v>0</v>
      </c>
    </row>
    <row r="80" spans="1:10" ht="38.25">
      <c r="A80" s="27"/>
      <c r="B80" s="30"/>
      <c r="C80" s="2" t="s">
        <v>302</v>
      </c>
      <c r="D80" s="3" t="s">
        <v>353</v>
      </c>
      <c r="E80" s="61">
        <f>F80+G80+H80+I80+J80</f>
        <v>40.72</v>
      </c>
      <c r="F80" s="232"/>
      <c r="G80" s="233"/>
      <c r="H80" s="234"/>
      <c r="I80" s="235">
        <v>40.72</v>
      </c>
      <c r="J80" s="539"/>
    </row>
    <row r="81" spans="1:10" ht="12.75">
      <c r="A81" s="27"/>
      <c r="B81" s="30" t="s">
        <v>680</v>
      </c>
      <c r="C81" s="2"/>
      <c r="D81" s="3" t="s">
        <v>269</v>
      </c>
      <c r="E81" s="61">
        <f aca="true" t="shared" si="27" ref="E81:J81">E82</f>
        <v>9</v>
      </c>
      <c r="F81" s="239">
        <f t="shared" si="27"/>
        <v>0</v>
      </c>
      <c r="G81" s="236">
        <f t="shared" si="27"/>
        <v>0</v>
      </c>
      <c r="H81" s="237">
        <f t="shared" si="27"/>
        <v>0</v>
      </c>
      <c r="I81" s="238">
        <f t="shared" si="27"/>
        <v>9</v>
      </c>
      <c r="J81" s="540">
        <f t="shared" si="27"/>
        <v>0</v>
      </c>
    </row>
    <row r="82" spans="1:10" ht="12.75">
      <c r="A82" s="27"/>
      <c r="B82" s="30"/>
      <c r="C82" s="2" t="s">
        <v>609</v>
      </c>
      <c r="D82" s="3" t="s">
        <v>610</v>
      </c>
      <c r="E82" s="61">
        <f>F82+G82+H82+I82+J82</f>
        <v>9</v>
      </c>
      <c r="F82" s="232"/>
      <c r="G82" s="233"/>
      <c r="H82" s="234"/>
      <c r="I82" s="235">
        <v>9</v>
      </c>
      <c r="J82" s="539"/>
    </row>
    <row r="83" spans="1:10" ht="12.75">
      <c r="A83" s="10" t="s">
        <v>305</v>
      </c>
      <c r="B83" s="10"/>
      <c r="C83" s="10"/>
      <c r="D83" s="75" t="s">
        <v>306</v>
      </c>
      <c r="E83" s="380">
        <f aca="true" t="shared" si="28" ref="E83:J83">E84+E89+E114</f>
        <v>39903.708</v>
      </c>
      <c r="F83" s="418">
        <f t="shared" si="28"/>
        <v>404.7</v>
      </c>
      <c r="G83" s="423">
        <f t="shared" si="28"/>
        <v>60</v>
      </c>
      <c r="H83" s="428">
        <f t="shared" si="28"/>
        <v>0</v>
      </c>
      <c r="I83" s="434">
        <f t="shared" si="28"/>
        <v>-266.7</v>
      </c>
      <c r="J83" s="542">
        <f t="shared" si="28"/>
        <v>39705.701</v>
      </c>
    </row>
    <row r="84" spans="1:10" ht="12.75">
      <c r="A84" s="12" t="s">
        <v>681</v>
      </c>
      <c r="B84" s="32"/>
      <c r="C84" s="32"/>
      <c r="D84" s="3" t="s">
        <v>682</v>
      </c>
      <c r="E84" s="373">
        <f>E85</f>
        <v>7106.6</v>
      </c>
      <c r="F84" s="374">
        <f aca="true" t="shared" si="29" ref="F84:J87">F85</f>
        <v>0</v>
      </c>
      <c r="G84" s="375">
        <f t="shared" si="29"/>
        <v>0</v>
      </c>
      <c r="H84" s="376">
        <f t="shared" si="29"/>
        <v>0</v>
      </c>
      <c r="I84" s="377">
        <f t="shared" si="29"/>
        <v>0</v>
      </c>
      <c r="J84" s="537">
        <f t="shared" si="29"/>
        <v>7106.6</v>
      </c>
    </row>
    <row r="85" spans="1:10" ht="25.5">
      <c r="A85" s="12"/>
      <c r="B85" s="2" t="s">
        <v>683</v>
      </c>
      <c r="C85" s="32"/>
      <c r="D85" s="3" t="s">
        <v>684</v>
      </c>
      <c r="E85" s="373">
        <f>E86</f>
        <v>7106.6</v>
      </c>
      <c r="F85" s="374">
        <f t="shared" si="29"/>
        <v>0</v>
      </c>
      <c r="G85" s="375">
        <f t="shared" si="29"/>
        <v>0</v>
      </c>
      <c r="H85" s="376">
        <f t="shared" si="29"/>
        <v>0</v>
      </c>
      <c r="I85" s="377">
        <f t="shared" si="29"/>
        <v>0</v>
      </c>
      <c r="J85" s="537">
        <f t="shared" si="29"/>
        <v>7106.6</v>
      </c>
    </row>
    <row r="86" spans="1:10" ht="38.25">
      <c r="A86" s="12"/>
      <c r="B86" s="2" t="s">
        <v>685</v>
      </c>
      <c r="C86" s="32"/>
      <c r="D86" s="3" t="s">
        <v>686</v>
      </c>
      <c r="E86" s="373">
        <f>E87</f>
        <v>7106.6</v>
      </c>
      <c r="F86" s="374">
        <f t="shared" si="29"/>
        <v>0</v>
      </c>
      <c r="G86" s="375">
        <f t="shared" si="29"/>
        <v>0</v>
      </c>
      <c r="H86" s="376">
        <f t="shared" si="29"/>
        <v>0</v>
      </c>
      <c r="I86" s="377">
        <f t="shared" si="29"/>
        <v>0</v>
      </c>
      <c r="J86" s="537">
        <f t="shared" si="29"/>
        <v>7106.6</v>
      </c>
    </row>
    <row r="87" spans="1:10" ht="12.75">
      <c r="A87" s="12"/>
      <c r="B87" s="2" t="s">
        <v>687</v>
      </c>
      <c r="C87" s="32"/>
      <c r="D87" s="3" t="s">
        <v>688</v>
      </c>
      <c r="E87" s="373">
        <f>E88</f>
        <v>7106.6</v>
      </c>
      <c r="F87" s="374">
        <f t="shared" si="29"/>
        <v>0</v>
      </c>
      <c r="G87" s="375">
        <f t="shared" si="29"/>
        <v>0</v>
      </c>
      <c r="H87" s="376">
        <f t="shared" si="29"/>
        <v>0</v>
      </c>
      <c r="I87" s="377">
        <f t="shared" si="29"/>
        <v>0</v>
      </c>
      <c r="J87" s="537">
        <f t="shared" si="29"/>
        <v>7106.6</v>
      </c>
    </row>
    <row r="88" spans="1:10" ht="12.75">
      <c r="A88" s="12"/>
      <c r="B88" s="32"/>
      <c r="C88" s="2" t="s">
        <v>609</v>
      </c>
      <c r="D88" s="3" t="s">
        <v>610</v>
      </c>
      <c r="E88" s="61">
        <f>F88+G88+H88+I88+J88</f>
        <v>7106.6</v>
      </c>
      <c r="F88" s="374"/>
      <c r="G88" s="424"/>
      <c r="H88" s="376"/>
      <c r="I88" s="377"/>
      <c r="J88" s="537">
        <v>7106.6</v>
      </c>
    </row>
    <row r="89" spans="1:10" ht="12.75">
      <c r="A89" s="2" t="s">
        <v>689</v>
      </c>
      <c r="B89" s="2"/>
      <c r="C89" s="2"/>
      <c r="D89" s="3" t="s">
        <v>690</v>
      </c>
      <c r="E89" s="373">
        <f aca="true" t="shared" si="30" ref="E89:J89">E90+E95+E99+E110</f>
        <v>32604.718</v>
      </c>
      <c r="F89" s="373">
        <f t="shared" si="30"/>
        <v>0</v>
      </c>
      <c r="G89" s="373">
        <f t="shared" si="30"/>
        <v>60</v>
      </c>
      <c r="H89" s="373">
        <f t="shared" si="30"/>
        <v>0</v>
      </c>
      <c r="I89" s="373">
        <f t="shared" si="30"/>
        <v>0</v>
      </c>
      <c r="J89" s="373">
        <f t="shared" si="30"/>
        <v>32544.713</v>
      </c>
    </row>
    <row r="90" spans="1:10" ht="25.5">
      <c r="A90" s="2"/>
      <c r="B90" s="2" t="s">
        <v>637</v>
      </c>
      <c r="C90" s="2"/>
      <c r="D90" s="3" t="s">
        <v>638</v>
      </c>
      <c r="E90" s="61">
        <f>E91</f>
        <v>27700</v>
      </c>
      <c r="F90" s="239">
        <f aca="true" t="shared" si="31" ref="F90:J93">F91</f>
        <v>0</v>
      </c>
      <c r="G90" s="424">
        <f t="shared" si="31"/>
        <v>0</v>
      </c>
      <c r="H90" s="237">
        <f t="shared" si="31"/>
        <v>0</v>
      </c>
      <c r="I90" s="238">
        <f t="shared" si="31"/>
        <v>0</v>
      </c>
      <c r="J90" s="540">
        <f t="shared" si="31"/>
        <v>27700</v>
      </c>
    </row>
    <row r="91" spans="1:10" ht="63.75">
      <c r="A91" s="2"/>
      <c r="B91" s="2" t="s">
        <v>691</v>
      </c>
      <c r="C91" s="2"/>
      <c r="D91" s="164" t="s">
        <v>692</v>
      </c>
      <c r="E91" s="61">
        <f>E92</f>
        <v>27700</v>
      </c>
      <c r="F91" s="239">
        <f t="shared" si="31"/>
        <v>0</v>
      </c>
      <c r="G91" s="236">
        <f t="shared" si="31"/>
        <v>0</v>
      </c>
      <c r="H91" s="237">
        <f t="shared" si="31"/>
        <v>0</v>
      </c>
      <c r="I91" s="238">
        <f t="shared" si="31"/>
        <v>0</v>
      </c>
      <c r="J91" s="540">
        <f t="shared" si="31"/>
        <v>27700</v>
      </c>
    </row>
    <row r="92" spans="1:10" ht="51">
      <c r="A92" s="2"/>
      <c r="B92" s="2" t="s">
        <v>693</v>
      </c>
      <c r="C92" s="2"/>
      <c r="D92" s="3" t="s">
        <v>418</v>
      </c>
      <c r="E92" s="61">
        <f>E93</f>
        <v>27700</v>
      </c>
      <c r="F92" s="239">
        <f t="shared" si="31"/>
        <v>0</v>
      </c>
      <c r="G92" s="236">
        <f t="shared" si="31"/>
        <v>0</v>
      </c>
      <c r="H92" s="237">
        <f t="shared" si="31"/>
        <v>0</v>
      </c>
      <c r="I92" s="238">
        <f t="shared" si="31"/>
        <v>0</v>
      </c>
      <c r="J92" s="540">
        <f t="shared" si="31"/>
        <v>27700</v>
      </c>
    </row>
    <row r="93" spans="1:10" ht="12.75" customHeight="1">
      <c r="A93" s="2"/>
      <c r="B93" s="2"/>
      <c r="C93" s="2" t="s">
        <v>320</v>
      </c>
      <c r="D93" s="3" t="s">
        <v>439</v>
      </c>
      <c r="E93" s="61">
        <f>E94</f>
        <v>27700</v>
      </c>
      <c r="F93" s="239">
        <f t="shared" si="31"/>
        <v>0</v>
      </c>
      <c r="G93" s="236">
        <f t="shared" si="31"/>
        <v>0</v>
      </c>
      <c r="H93" s="237">
        <f t="shared" si="31"/>
        <v>0</v>
      </c>
      <c r="I93" s="238">
        <f t="shared" si="31"/>
        <v>0</v>
      </c>
      <c r="J93" s="540">
        <f t="shared" si="31"/>
        <v>27700</v>
      </c>
    </row>
    <row r="94" spans="1:10" ht="12.75">
      <c r="A94" s="2"/>
      <c r="B94" s="2"/>
      <c r="C94" s="2"/>
      <c r="D94" s="3" t="s">
        <v>39</v>
      </c>
      <c r="E94" s="61">
        <f>F94+G94+H94+I94+J94</f>
        <v>27700</v>
      </c>
      <c r="F94" s="239"/>
      <c r="G94" s="236"/>
      <c r="H94" s="237"/>
      <c r="I94" s="238"/>
      <c r="J94" s="540">
        <v>27700</v>
      </c>
    </row>
    <row r="95" spans="1:10" ht="25.5">
      <c r="A95" s="2"/>
      <c r="B95" s="2" t="s">
        <v>683</v>
      </c>
      <c r="C95" s="32"/>
      <c r="D95" s="3" t="s">
        <v>684</v>
      </c>
      <c r="E95" s="61">
        <f>E96</f>
        <v>2156</v>
      </c>
      <c r="F95" s="239">
        <f aca="true" t="shared" si="32" ref="F95:J97">F96</f>
        <v>0</v>
      </c>
      <c r="G95" s="236">
        <f t="shared" si="32"/>
        <v>0</v>
      </c>
      <c r="H95" s="237">
        <f t="shared" si="32"/>
        <v>0</v>
      </c>
      <c r="I95" s="238">
        <f t="shared" si="32"/>
        <v>0</v>
      </c>
      <c r="J95" s="540">
        <f t="shared" si="32"/>
        <v>2156</v>
      </c>
    </row>
    <row r="96" spans="1:10" ht="38.25">
      <c r="A96" s="2"/>
      <c r="B96" s="2" t="s">
        <v>685</v>
      </c>
      <c r="C96" s="32"/>
      <c r="D96" s="3" t="s">
        <v>686</v>
      </c>
      <c r="E96" s="61">
        <f>E97</f>
        <v>2156</v>
      </c>
      <c r="F96" s="239">
        <f t="shared" si="32"/>
        <v>0</v>
      </c>
      <c r="G96" s="236">
        <f t="shared" si="32"/>
        <v>0</v>
      </c>
      <c r="H96" s="237">
        <f t="shared" si="32"/>
        <v>0</v>
      </c>
      <c r="I96" s="238">
        <f t="shared" si="32"/>
        <v>0</v>
      </c>
      <c r="J96" s="540">
        <f t="shared" si="32"/>
        <v>2156</v>
      </c>
    </row>
    <row r="97" spans="1:10" ht="12.75">
      <c r="A97" s="2"/>
      <c r="B97" s="2" t="s">
        <v>687</v>
      </c>
      <c r="C97" s="32"/>
      <c r="D97" s="3" t="s">
        <v>688</v>
      </c>
      <c r="E97" s="61">
        <f>E98</f>
        <v>2156</v>
      </c>
      <c r="F97" s="239">
        <f t="shared" si="32"/>
        <v>0</v>
      </c>
      <c r="G97" s="236">
        <f t="shared" si="32"/>
        <v>0</v>
      </c>
      <c r="H97" s="237">
        <f t="shared" si="32"/>
        <v>0</v>
      </c>
      <c r="I97" s="238">
        <f t="shared" si="32"/>
        <v>0</v>
      </c>
      <c r="J97" s="540">
        <f t="shared" si="32"/>
        <v>2156</v>
      </c>
    </row>
    <row r="98" spans="1:10" ht="13.5" customHeight="1">
      <c r="A98" s="2"/>
      <c r="B98" s="32"/>
      <c r="C98" s="2" t="s">
        <v>320</v>
      </c>
      <c r="D98" s="3" t="s">
        <v>439</v>
      </c>
      <c r="E98" s="61">
        <f>F98+G98+H98+I98+J98</f>
        <v>2156</v>
      </c>
      <c r="F98" s="239"/>
      <c r="G98" s="236"/>
      <c r="H98" s="237"/>
      <c r="I98" s="238"/>
      <c r="J98" s="540">
        <v>2156</v>
      </c>
    </row>
    <row r="99" spans="1:10" ht="25.5">
      <c r="A99" s="4"/>
      <c r="B99" s="2" t="s">
        <v>651</v>
      </c>
      <c r="C99" s="2"/>
      <c r="D99" s="3" t="s">
        <v>337</v>
      </c>
      <c r="E99" s="385">
        <f aca="true" t="shared" si="33" ref="E99:J99">E100+E103</f>
        <v>2705.7</v>
      </c>
      <c r="F99" s="419">
        <f t="shared" si="33"/>
        <v>0</v>
      </c>
      <c r="G99" s="424">
        <f t="shared" si="33"/>
        <v>60</v>
      </c>
      <c r="H99" s="429">
        <f t="shared" si="33"/>
        <v>0</v>
      </c>
      <c r="I99" s="435">
        <f t="shared" si="33"/>
        <v>0</v>
      </c>
      <c r="J99" s="537">
        <f t="shared" si="33"/>
        <v>2645.695</v>
      </c>
    </row>
    <row r="100" spans="1:10" ht="38.25">
      <c r="A100" s="4"/>
      <c r="B100" s="2" t="s">
        <v>653</v>
      </c>
      <c r="C100" s="2"/>
      <c r="D100" s="3" t="s">
        <v>654</v>
      </c>
      <c r="E100" s="385">
        <f aca="true" t="shared" si="34" ref="E100:J101">E101</f>
        <v>60</v>
      </c>
      <c r="F100" s="385">
        <f t="shared" si="34"/>
        <v>0</v>
      </c>
      <c r="G100" s="385">
        <f t="shared" si="34"/>
        <v>60</v>
      </c>
      <c r="H100" s="385">
        <f t="shared" si="34"/>
        <v>0</v>
      </c>
      <c r="I100" s="385">
        <f t="shared" si="34"/>
        <v>0</v>
      </c>
      <c r="J100" s="385">
        <f t="shared" si="34"/>
        <v>0</v>
      </c>
    </row>
    <row r="101" spans="1:10" ht="25.5">
      <c r="A101" s="4"/>
      <c r="B101" s="97" t="s">
        <v>694</v>
      </c>
      <c r="C101" s="2"/>
      <c r="D101" s="3" t="s">
        <v>695</v>
      </c>
      <c r="E101" s="385">
        <f t="shared" si="34"/>
        <v>60</v>
      </c>
      <c r="F101" s="419">
        <f t="shared" si="34"/>
        <v>0</v>
      </c>
      <c r="G101" s="424">
        <f t="shared" si="34"/>
        <v>60</v>
      </c>
      <c r="H101" s="237">
        <f t="shared" si="34"/>
        <v>0</v>
      </c>
      <c r="I101" s="238">
        <f t="shared" si="34"/>
        <v>0</v>
      </c>
      <c r="J101" s="540">
        <f t="shared" si="34"/>
        <v>0</v>
      </c>
    </row>
    <row r="102" spans="1:10" ht="12.75" customHeight="1">
      <c r="A102" s="4"/>
      <c r="B102" s="2"/>
      <c r="C102" s="2" t="s">
        <v>320</v>
      </c>
      <c r="D102" s="3" t="s">
        <v>439</v>
      </c>
      <c r="E102" s="385">
        <f>SUM(F102:J102)</f>
        <v>60</v>
      </c>
      <c r="F102" s="386"/>
      <c r="G102" s="387">
        <v>60</v>
      </c>
      <c r="H102" s="234"/>
      <c r="I102" s="235"/>
      <c r="J102" s="539"/>
    </row>
    <row r="103" spans="1:10" ht="38.25">
      <c r="A103" s="4"/>
      <c r="B103" s="2" t="s">
        <v>696</v>
      </c>
      <c r="C103" s="2"/>
      <c r="D103" s="3" t="s">
        <v>697</v>
      </c>
      <c r="E103" s="373">
        <f aca="true" t="shared" si="35" ref="E103:J103">E104+E106+E108</f>
        <v>2645.695</v>
      </c>
      <c r="F103" s="374">
        <f t="shared" si="35"/>
        <v>0</v>
      </c>
      <c r="G103" s="375">
        <f t="shared" si="35"/>
        <v>0</v>
      </c>
      <c r="H103" s="376">
        <f t="shared" si="35"/>
        <v>0</v>
      </c>
      <c r="I103" s="377">
        <f t="shared" si="35"/>
        <v>0</v>
      </c>
      <c r="J103" s="537">
        <f t="shared" si="35"/>
        <v>2645.695</v>
      </c>
    </row>
    <row r="104" spans="1:10" ht="12.75">
      <c r="A104" s="4"/>
      <c r="B104" s="2" t="s">
        <v>698</v>
      </c>
      <c r="C104" s="2"/>
      <c r="D104" s="3" t="s">
        <v>39</v>
      </c>
      <c r="E104" s="373">
        <f aca="true" t="shared" si="36" ref="E104:J104">E105</f>
        <v>150.995</v>
      </c>
      <c r="F104" s="374">
        <f t="shared" si="36"/>
        <v>0</v>
      </c>
      <c r="G104" s="375">
        <f t="shared" si="36"/>
        <v>0</v>
      </c>
      <c r="H104" s="376">
        <f t="shared" si="36"/>
        <v>0</v>
      </c>
      <c r="I104" s="377">
        <f t="shared" si="36"/>
        <v>0</v>
      </c>
      <c r="J104" s="537">
        <f t="shared" si="36"/>
        <v>150.995</v>
      </c>
    </row>
    <row r="105" spans="1:10" ht="13.5" customHeight="1">
      <c r="A105" s="4"/>
      <c r="B105" s="2"/>
      <c r="C105" s="2" t="s">
        <v>320</v>
      </c>
      <c r="D105" s="3" t="s">
        <v>439</v>
      </c>
      <c r="E105" s="373">
        <f>SUM(F105:J105)</f>
        <v>150.995</v>
      </c>
      <c r="F105" s="381"/>
      <c r="G105" s="382"/>
      <c r="H105" s="383"/>
      <c r="I105" s="384"/>
      <c r="J105" s="543">
        <v>150.995</v>
      </c>
    </row>
    <row r="106" spans="1:10" ht="14.25" customHeight="1">
      <c r="A106" s="4"/>
      <c r="B106" s="12" t="s">
        <v>699</v>
      </c>
      <c r="C106" s="2"/>
      <c r="D106" s="3" t="s">
        <v>700</v>
      </c>
      <c r="E106" s="373">
        <f aca="true" t="shared" si="37" ref="E106:J106">E107</f>
        <v>2325.1</v>
      </c>
      <c r="F106" s="374">
        <f t="shared" si="37"/>
        <v>0</v>
      </c>
      <c r="G106" s="375">
        <f t="shared" si="37"/>
        <v>0</v>
      </c>
      <c r="H106" s="376">
        <f t="shared" si="37"/>
        <v>0</v>
      </c>
      <c r="I106" s="377">
        <f t="shared" si="37"/>
        <v>0</v>
      </c>
      <c r="J106" s="537">
        <f t="shared" si="37"/>
        <v>2325.1</v>
      </c>
    </row>
    <row r="107" spans="1:10" ht="13.5" customHeight="1">
      <c r="A107" s="4"/>
      <c r="B107" s="12"/>
      <c r="C107" s="2" t="s">
        <v>320</v>
      </c>
      <c r="D107" s="3" t="s">
        <v>439</v>
      </c>
      <c r="E107" s="385">
        <f>SUM(F107:J107)</f>
        <v>2325.1</v>
      </c>
      <c r="F107" s="381"/>
      <c r="G107" s="382"/>
      <c r="H107" s="383"/>
      <c r="I107" s="384"/>
      <c r="J107" s="543">
        <v>2325.1</v>
      </c>
    </row>
    <row r="108" spans="1:10" ht="12.75">
      <c r="A108" s="4"/>
      <c r="B108" s="12" t="s">
        <v>701</v>
      </c>
      <c r="C108" s="2"/>
      <c r="D108" s="3" t="s">
        <v>702</v>
      </c>
      <c r="E108" s="373">
        <f aca="true" t="shared" si="38" ref="E108:J108">E109</f>
        <v>169.6</v>
      </c>
      <c r="F108" s="374">
        <f t="shared" si="38"/>
        <v>0</v>
      </c>
      <c r="G108" s="375">
        <f t="shared" si="38"/>
        <v>0</v>
      </c>
      <c r="H108" s="376">
        <f t="shared" si="38"/>
        <v>0</v>
      </c>
      <c r="I108" s="377">
        <f t="shared" si="38"/>
        <v>0</v>
      </c>
      <c r="J108" s="537">
        <f t="shared" si="38"/>
        <v>169.6</v>
      </c>
    </row>
    <row r="109" spans="1:10" ht="14.25" customHeight="1">
      <c r="A109" s="4"/>
      <c r="B109" s="12"/>
      <c r="C109" s="2" t="s">
        <v>320</v>
      </c>
      <c r="D109" s="3" t="s">
        <v>439</v>
      </c>
      <c r="E109" s="385">
        <f>SUM(F109:J109)</f>
        <v>169.6</v>
      </c>
      <c r="F109" s="381"/>
      <c r="G109" s="382"/>
      <c r="H109" s="383"/>
      <c r="I109" s="384"/>
      <c r="J109" s="543">
        <v>169.6</v>
      </c>
    </row>
    <row r="110" spans="1:10" ht="26.25" customHeight="1">
      <c r="A110" s="4"/>
      <c r="B110" s="2" t="s">
        <v>703</v>
      </c>
      <c r="C110" s="2"/>
      <c r="D110" s="3" t="s">
        <v>339</v>
      </c>
      <c r="E110" s="373">
        <f>E111</f>
        <v>43.018</v>
      </c>
      <c r="F110" s="374">
        <f aca="true" t="shared" si="39" ref="F110:J112">F111</f>
        <v>0</v>
      </c>
      <c r="G110" s="375">
        <f t="shared" si="39"/>
        <v>0</v>
      </c>
      <c r="H110" s="376">
        <f t="shared" si="39"/>
        <v>0</v>
      </c>
      <c r="I110" s="377">
        <f t="shared" si="39"/>
        <v>0</v>
      </c>
      <c r="J110" s="537">
        <f t="shared" si="39"/>
        <v>43.018</v>
      </c>
    </row>
    <row r="111" spans="1:10" ht="38.25">
      <c r="A111" s="4"/>
      <c r="B111" s="2" t="s">
        <v>704</v>
      </c>
      <c r="C111" s="2"/>
      <c r="D111" s="3" t="s">
        <v>705</v>
      </c>
      <c r="E111" s="373">
        <f>E112</f>
        <v>43.018</v>
      </c>
      <c r="F111" s="374">
        <f t="shared" si="39"/>
        <v>0</v>
      </c>
      <c r="G111" s="375">
        <f t="shared" si="39"/>
        <v>0</v>
      </c>
      <c r="H111" s="376">
        <f t="shared" si="39"/>
        <v>0</v>
      </c>
      <c r="I111" s="377">
        <f t="shared" si="39"/>
        <v>0</v>
      </c>
      <c r="J111" s="537">
        <f t="shared" si="39"/>
        <v>43.018</v>
      </c>
    </row>
    <row r="112" spans="1:10" ht="25.5">
      <c r="A112" s="4"/>
      <c r="B112" s="2" t="s">
        <v>706</v>
      </c>
      <c r="C112" s="2"/>
      <c r="D112" s="3" t="s">
        <v>449</v>
      </c>
      <c r="E112" s="373">
        <f>E113</f>
        <v>43.018</v>
      </c>
      <c r="F112" s="374">
        <f t="shared" si="39"/>
        <v>0</v>
      </c>
      <c r="G112" s="375">
        <f t="shared" si="39"/>
        <v>0</v>
      </c>
      <c r="H112" s="376">
        <f t="shared" si="39"/>
        <v>0</v>
      </c>
      <c r="I112" s="377">
        <f t="shared" si="39"/>
        <v>0</v>
      </c>
      <c r="J112" s="537">
        <f t="shared" si="39"/>
        <v>43.018</v>
      </c>
    </row>
    <row r="113" spans="1:10" ht="15.75" customHeight="1">
      <c r="A113" s="4"/>
      <c r="B113" s="2"/>
      <c r="C113" s="2" t="s">
        <v>320</v>
      </c>
      <c r="D113" s="3" t="s">
        <v>439</v>
      </c>
      <c r="E113" s="373">
        <f>SUM(F113:J113)</f>
        <v>43.018</v>
      </c>
      <c r="F113" s="381"/>
      <c r="G113" s="382"/>
      <c r="H113" s="383"/>
      <c r="I113" s="384"/>
      <c r="J113" s="543">
        <v>43.018</v>
      </c>
    </row>
    <row r="114" spans="1:10" ht="12.75">
      <c r="A114" s="2" t="s">
        <v>275</v>
      </c>
      <c r="B114" s="2"/>
      <c r="C114" s="2"/>
      <c r="D114" s="3" t="s">
        <v>287</v>
      </c>
      <c r="E114" s="385">
        <f aca="true" t="shared" si="40" ref="E114:J114">E115+E118</f>
        <v>192.39</v>
      </c>
      <c r="F114" s="419">
        <f t="shared" si="40"/>
        <v>404.7</v>
      </c>
      <c r="G114" s="424">
        <f t="shared" si="40"/>
        <v>0</v>
      </c>
      <c r="H114" s="376">
        <f t="shared" si="40"/>
        <v>0</v>
      </c>
      <c r="I114" s="377">
        <f t="shared" si="40"/>
        <v>-266.7</v>
      </c>
      <c r="J114" s="540">
        <f t="shared" si="40"/>
        <v>54.388</v>
      </c>
    </row>
    <row r="115" spans="1:10" ht="12.75">
      <c r="A115" s="2"/>
      <c r="B115" s="2" t="s">
        <v>644</v>
      </c>
      <c r="C115" s="2"/>
      <c r="D115" s="3" t="s">
        <v>645</v>
      </c>
      <c r="E115" s="385">
        <f>E116</f>
        <v>404.7</v>
      </c>
      <c r="F115" s="419">
        <f aca="true" t="shared" si="41" ref="F115:J116">F116</f>
        <v>404.7</v>
      </c>
      <c r="G115" s="424">
        <f t="shared" si="41"/>
        <v>0</v>
      </c>
      <c r="H115" s="237">
        <f t="shared" si="41"/>
        <v>0</v>
      </c>
      <c r="I115" s="238">
        <f t="shared" si="41"/>
        <v>0</v>
      </c>
      <c r="J115" s="540">
        <f t="shared" si="41"/>
        <v>0</v>
      </c>
    </row>
    <row r="116" spans="1:10" ht="25.5">
      <c r="A116" s="2"/>
      <c r="B116" s="2" t="s">
        <v>646</v>
      </c>
      <c r="C116" s="2"/>
      <c r="D116" s="3" t="s">
        <v>707</v>
      </c>
      <c r="E116" s="61">
        <f>E117</f>
        <v>404.7</v>
      </c>
      <c r="F116" s="239">
        <f t="shared" si="41"/>
        <v>404.7</v>
      </c>
      <c r="G116" s="236">
        <f t="shared" si="41"/>
        <v>0</v>
      </c>
      <c r="H116" s="237">
        <f t="shared" si="41"/>
        <v>0</v>
      </c>
      <c r="I116" s="238">
        <f t="shared" si="41"/>
        <v>0</v>
      </c>
      <c r="J116" s="540">
        <f t="shared" si="41"/>
        <v>0</v>
      </c>
    </row>
    <row r="117" spans="1:10" ht="12.75">
      <c r="A117" s="2"/>
      <c r="B117" s="2"/>
      <c r="C117" s="2" t="s">
        <v>609</v>
      </c>
      <c r="D117" s="3" t="s">
        <v>610</v>
      </c>
      <c r="E117" s="61">
        <f>F117+G117+H117+I117+J117</f>
        <v>404.7</v>
      </c>
      <c r="F117" s="232">
        <f>574.1-169.4</f>
        <v>404.7</v>
      </c>
      <c r="G117" s="233"/>
      <c r="H117" s="234"/>
      <c r="I117" s="235"/>
      <c r="J117" s="539"/>
    </row>
    <row r="118" spans="1:10" ht="25.5">
      <c r="A118" s="2"/>
      <c r="B118" s="2" t="s">
        <v>330</v>
      </c>
      <c r="C118" s="2"/>
      <c r="D118" s="3" t="s">
        <v>298</v>
      </c>
      <c r="E118" s="373">
        <f aca="true" t="shared" si="42" ref="E118:J118">E119+E121+E123+E125+E127+E129+E131</f>
        <v>-212.312</v>
      </c>
      <c r="F118" s="374">
        <f t="shared" si="42"/>
        <v>0</v>
      </c>
      <c r="G118" s="375">
        <f t="shared" si="42"/>
        <v>0</v>
      </c>
      <c r="H118" s="376">
        <f t="shared" si="42"/>
        <v>0</v>
      </c>
      <c r="I118" s="377">
        <f t="shared" si="42"/>
        <v>-266.7</v>
      </c>
      <c r="J118" s="537">
        <f t="shared" si="42"/>
        <v>54.388</v>
      </c>
    </row>
    <row r="119" spans="1:10" ht="25.5">
      <c r="A119" s="2"/>
      <c r="B119" s="2" t="s">
        <v>347</v>
      </c>
      <c r="C119" s="2"/>
      <c r="D119" s="3" t="s">
        <v>286</v>
      </c>
      <c r="E119" s="373">
        <f aca="true" t="shared" si="43" ref="E119:J119">E120</f>
        <v>-41.5</v>
      </c>
      <c r="F119" s="374">
        <f t="shared" si="43"/>
        <v>0</v>
      </c>
      <c r="G119" s="375">
        <f t="shared" si="43"/>
        <v>0</v>
      </c>
      <c r="H119" s="376">
        <f t="shared" si="43"/>
        <v>0</v>
      </c>
      <c r="I119" s="377">
        <f t="shared" si="43"/>
        <v>-41.5</v>
      </c>
      <c r="J119" s="537">
        <f t="shared" si="43"/>
        <v>0</v>
      </c>
    </row>
    <row r="120" spans="1:10" ht="38.25">
      <c r="A120" s="2"/>
      <c r="B120" s="2"/>
      <c r="C120" s="2" t="s">
        <v>302</v>
      </c>
      <c r="D120" s="3" t="s">
        <v>353</v>
      </c>
      <c r="E120" s="373">
        <f>F120+G120+H120+I120+J120</f>
        <v>-41.5</v>
      </c>
      <c r="F120" s="381"/>
      <c r="G120" s="382"/>
      <c r="H120" s="383"/>
      <c r="I120" s="384">
        <v>-41.5</v>
      </c>
      <c r="J120" s="543"/>
    </row>
    <row r="121" spans="1:10" ht="12.75">
      <c r="A121" s="2"/>
      <c r="B121" s="2" t="s">
        <v>348</v>
      </c>
      <c r="C121" s="2"/>
      <c r="D121" s="3" t="s">
        <v>260</v>
      </c>
      <c r="E121" s="385">
        <f aca="true" t="shared" si="44" ref="E121:J121">E122</f>
        <v>-153.3</v>
      </c>
      <c r="F121" s="419">
        <f t="shared" si="44"/>
        <v>0</v>
      </c>
      <c r="G121" s="424">
        <f t="shared" si="44"/>
        <v>0</v>
      </c>
      <c r="H121" s="429">
        <f t="shared" si="44"/>
        <v>0</v>
      </c>
      <c r="I121" s="435">
        <f t="shared" si="44"/>
        <v>-153.3</v>
      </c>
      <c r="J121" s="535">
        <f t="shared" si="44"/>
        <v>0</v>
      </c>
    </row>
    <row r="122" spans="1:10" ht="38.25">
      <c r="A122" s="2"/>
      <c r="B122" s="2"/>
      <c r="C122" s="2" t="s">
        <v>302</v>
      </c>
      <c r="D122" s="3" t="s">
        <v>353</v>
      </c>
      <c r="E122" s="385">
        <f>F122+G122+H122+I122+J122</f>
        <v>-153.3</v>
      </c>
      <c r="F122" s="386"/>
      <c r="G122" s="387"/>
      <c r="H122" s="388"/>
      <c r="I122" s="389">
        <v>-153.3</v>
      </c>
      <c r="J122" s="544"/>
    </row>
    <row r="123" spans="1:10" ht="25.5">
      <c r="A123" s="2"/>
      <c r="B123" s="2" t="s">
        <v>349</v>
      </c>
      <c r="C123" s="2"/>
      <c r="D123" s="3" t="s">
        <v>279</v>
      </c>
      <c r="E123" s="385">
        <f aca="true" t="shared" si="45" ref="E123:J123">E124</f>
        <v>-60.4</v>
      </c>
      <c r="F123" s="419">
        <f t="shared" si="45"/>
        <v>0</v>
      </c>
      <c r="G123" s="424">
        <f t="shared" si="45"/>
        <v>0</v>
      </c>
      <c r="H123" s="429">
        <f t="shared" si="45"/>
        <v>0</v>
      </c>
      <c r="I123" s="435">
        <f t="shared" si="45"/>
        <v>-60.4</v>
      </c>
      <c r="J123" s="535">
        <f t="shared" si="45"/>
        <v>0</v>
      </c>
    </row>
    <row r="124" spans="1:10" ht="38.25">
      <c r="A124" s="2"/>
      <c r="B124" s="2"/>
      <c r="C124" s="2" t="s">
        <v>302</v>
      </c>
      <c r="D124" s="3" t="s">
        <v>353</v>
      </c>
      <c r="E124" s="385">
        <f>F124+G124+H124+I124+J124</f>
        <v>-60.4</v>
      </c>
      <c r="F124" s="386"/>
      <c r="G124" s="387"/>
      <c r="H124" s="388"/>
      <c r="I124" s="390">
        <v>-60.4</v>
      </c>
      <c r="J124" s="544"/>
    </row>
    <row r="125" spans="1:10" ht="12.75">
      <c r="A125" s="2"/>
      <c r="B125" s="2" t="s">
        <v>708</v>
      </c>
      <c r="C125" s="2"/>
      <c r="D125" s="3" t="s">
        <v>575</v>
      </c>
      <c r="E125" s="385">
        <f aca="true" t="shared" si="46" ref="E125:J125">E126</f>
        <v>42.5</v>
      </c>
      <c r="F125" s="419">
        <f t="shared" si="46"/>
        <v>0</v>
      </c>
      <c r="G125" s="424">
        <f t="shared" si="46"/>
        <v>0</v>
      </c>
      <c r="H125" s="429">
        <f t="shared" si="46"/>
        <v>0</v>
      </c>
      <c r="I125" s="435">
        <f t="shared" si="46"/>
        <v>42.5</v>
      </c>
      <c r="J125" s="535">
        <f t="shared" si="46"/>
        <v>0</v>
      </c>
    </row>
    <row r="126" spans="1:10" ht="38.25">
      <c r="A126" s="2"/>
      <c r="B126" s="2"/>
      <c r="C126" s="2" t="s">
        <v>302</v>
      </c>
      <c r="D126" s="3" t="s">
        <v>353</v>
      </c>
      <c r="E126" s="385">
        <f>F126+G126+H126+I126+J126</f>
        <v>42.5</v>
      </c>
      <c r="F126" s="386"/>
      <c r="G126" s="387"/>
      <c r="H126" s="388"/>
      <c r="I126" s="390">
        <v>42.5</v>
      </c>
      <c r="J126" s="544"/>
    </row>
    <row r="127" spans="1:10" ht="25.5">
      <c r="A127" s="2"/>
      <c r="B127" s="2" t="s">
        <v>350</v>
      </c>
      <c r="C127" s="2"/>
      <c r="D127" s="3" t="s">
        <v>285</v>
      </c>
      <c r="E127" s="391">
        <f aca="true" t="shared" si="47" ref="E127:J127">E128</f>
        <v>-27</v>
      </c>
      <c r="F127" s="420">
        <f t="shared" si="47"/>
        <v>0</v>
      </c>
      <c r="G127" s="425">
        <f t="shared" si="47"/>
        <v>0</v>
      </c>
      <c r="H127" s="430">
        <f t="shared" si="47"/>
        <v>0</v>
      </c>
      <c r="I127" s="436">
        <f t="shared" si="47"/>
        <v>-27</v>
      </c>
      <c r="J127" s="545">
        <f t="shared" si="47"/>
        <v>0</v>
      </c>
    </row>
    <row r="128" spans="1:10" ht="38.25">
      <c r="A128" s="2"/>
      <c r="B128" s="2"/>
      <c r="C128" s="2" t="s">
        <v>302</v>
      </c>
      <c r="D128" s="3" t="s">
        <v>353</v>
      </c>
      <c r="E128" s="392">
        <f>F128+G128+H128+I128+J128</f>
        <v>-27</v>
      </c>
      <c r="F128" s="393"/>
      <c r="G128" s="394"/>
      <c r="H128" s="395"/>
      <c r="I128" s="396">
        <v>-27</v>
      </c>
      <c r="J128" s="546"/>
    </row>
    <row r="129" spans="1:10" ht="25.5">
      <c r="A129" s="2"/>
      <c r="B129" s="2" t="s">
        <v>351</v>
      </c>
      <c r="C129" s="2"/>
      <c r="D129" s="3" t="s">
        <v>280</v>
      </c>
      <c r="E129" s="392">
        <f aca="true" t="shared" si="48" ref="E129:J129">E130</f>
        <v>-27</v>
      </c>
      <c r="F129" s="421">
        <f t="shared" si="48"/>
        <v>0</v>
      </c>
      <c r="G129" s="426">
        <f t="shared" si="48"/>
        <v>0</v>
      </c>
      <c r="H129" s="431">
        <f t="shared" si="48"/>
        <v>0</v>
      </c>
      <c r="I129" s="437">
        <f t="shared" si="48"/>
        <v>-27</v>
      </c>
      <c r="J129" s="547">
        <f t="shared" si="48"/>
        <v>0</v>
      </c>
    </row>
    <row r="130" spans="1:10" ht="38.25">
      <c r="A130" s="2"/>
      <c r="B130" s="2"/>
      <c r="C130" s="2" t="s">
        <v>302</v>
      </c>
      <c r="D130" s="3" t="s">
        <v>353</v>
      </c>
      <c r="E130" s="392">
        <f>F130+G130+H130+I130+J130</f>
        <v>-27</v>
      </c>
      <c r="F130" s="393"/>
      <c r="G130" s="394"/>
      <c r="H130" s="395"/>
      <c r="I130" s="396">
        <v>-27</v>
      </c>
      <c r="J130" s="546"/>
    </row>
    <row r="131" spans="1:10" ht="12.75">
      <c r="A131" s="2"/>
      <c r="B131" s="2" t="s">
        <v>680</v>
      </c>
      <c r="C131" s="2"/>
      <c r="D131" s="3" t="s">
        <v>269</v>
      </c>
      <c r="E131" s="392">
        <f aca="true" t="shared" si="49" ref="E131:J131">E132</f>
        <v>54.388</v>
      </c>
      <c r="F131" s="421">
        <f t="shared" si="49"/>
        <v>0</v>
      </c>
      <c r="G131" s="426">
        <f t="shared" si="49"/>
        <v>0</v>
      </c>
      <c r="H131" s="431">
        <f t="shared" si="49"/>
        <v>0</v>
      </c>
      <c r="I131" s="437">
        <f t="shared" si="49"/>
        <v>0</v>
      </c>
      <c r="J131" s="547">
        <f t="shared" si="49"/>
        <v>54.388</v>
      </c>
    </row>
    <row r="132" spans="1:10" ht="38.25">
      <c r="A132" s="2"/>
      <c r="B132" s="2"/>
      <c r="C132" s="2" t="s">
        <v>302</v>
      </c>
      <c r="D132" s="3" t="s">
        <v>353</v>
      </c>
      <c r="E132" s="373">
        <f>F132+G132+H132+I132+J132</f>
        <v>54.388</v>
      </c>
      <c r="F132" s="393"/>
      <c r="G132" s="394"/>
      <c r="H132" s="395"/>
      <c r="I132" s="396"/>
      <c r="J132" s="546">
        <v>54.388</v>
      </c>
    </row>
    <row r="133" spans="1:10" ht="12.75">
      <c r="A133" s="10" t="s">
        <v>288</v>
      </c>
      <c r="B133" s="10"/>
      <c r="C133" s="10"/>
      <c r="D133" s="75" t="s">
        <v>289</v>
      </c>
      <c r="E133" s="380">
        <f aca="true" t="shared" si="50" ref="E133:J133">E134+E153+E178</f>
        <v>-97740.926</v>
      </c>
      <c r="F133" s="418">
        <f t="shared" si="50"/>
        <v>1396.797</v>
      </c>
      <c r="G133" s="423">
        <f t="shared" si="50"/>
        <v>-32167.223</v>
      </c>
      <c r="H133" s="428">
        <f t="shared" si="50"/>
        <v>0</v>
      </c>
      <c r="I133" s="434">
        <f t="shared" si="50"/>
        <v>0</v>
      </c>
      <c r="J133" s="542">
        <f t="shared" si="50"/>
        <v>-66970.5</v>
      </c>
    </row>
    <row r="134" spans="1:10" ht="12.75">
      <c r="A134" s="2" t="s">
        <v>709</v>
      </c>
      <c r="B134" s="2"/>
      <c r="C134" s="2"/>
      <c r="D134" s="3" t="s">
        <v>710</v>
      </c>
      <c r="E134" s="373">
        <f aca="true" t="shared" si="51" ref="E134:J134">E135+E140+E145</f>
        <v>-96423.451</v>
      </c>
      <c r="F134" s="374">
        <f t="shared" si="51"/>
        <v>2203.02</v>
      </c>
      <c r="G134" s="375">
        <f t="shared" si="51"/>
        <v>-31655.971</v>
      </c>
      <c r="H134" s="376">
        <f t="shared" si="51"/>
        <v>0</v>
      </c>
      <c r="I134" s="377">
        <f t="shared" si="51"/>
        <v>0</v>
      </c>
      <c r="J134" s="537">
        <f t="shared" si="51"/>
        <v>-66970.5</v>
      </c>
    </row>
    <row r="135" spans="1:10" ht="25.5">
      <c r="A135" s="2"/>
      <c r="B135" s="2" t="s">
        <v>637</v>
      </c>
      <c r="C135" s="2"/>
      <c r="D135" s="3" t="s">
        <v>638</v>
      </c>
      <c r="E135" s="373">
        <f>E136</f>
        <v>-66970.5</v>
      </c>
      <c r="F135" s="374">
        <f aca="true" t="shared" si="52" ref="F135:J138">F136</f>
        <v>0</v>
      </c>
      <c r="G135" s="375">
        <f t="shared" si="52"/>
        <v>0</v>
      </c>
      <c r="H135" s="376">
        <f t="shared" si="52"/>
        <v>0</v>
      </c>
      <c r="I135" s="377">
        <f t="shared" si="52"/>
        <v>0</v>
      </c>
      <c r="J135" s="537">
        <f t="shared" si="52"/>
        <v>-66970.5</v>
      </c>
    </row>
    <row r="136" spans="1:10" ht="63.75">
      <c r="A136" s="2"/>
      <c r="B136" s="2" t="s">
        <v>691</v>
      </c>
      <c r="C136" s="2"/>
      <c r="D136" s="164" t="s">
        <v>692</v>
      </c>
      <c r="E136" s="373">
        <f>E137</f>
        <v>-66970.5</v>
      </c>
      <c r="F136" s="374">
        <f t="shared" si="52"/>
        <v>0</v>
      </c>
      <c r="G136" s="375">
        <f t="shared" si="52"/>
        <v>0</v>
      </c>
      <c r="H136" s="376">
        <f t="shared" si="52"/>
        <v>0</v>
      </c>
      <c r="I136" s="377">
        <f t="shared" si="52"/>
        <v>0</v>
      </c>
      <c r="J136" s="537">
        <f t="shared" si="52"/>
        <v>-66970.5</v>
      </c>
    </row>
    <row r="137" spans="1:10" ht="51">
      <c r="A137" s="2"/>
      <c r="B137" s="2" t="s">
        <v>693</v>
      </c>
      <c r="C137" s="2"/>
      <c r="D137" s="3" t="s">
        <v>418</v>
      </c>
      <c r="E137" s="373">
        <f>E138</f>
        <v>-66970.5</v>
      </c>
      <c r="F137" s="374">
        <f t="shared" si="52"/>
        <v>0</v>
      </c>
      <c r="G137" s="375">
        <f t="shared" si="52"/>
        <v>0</v>
      </c>
      <c r="H137" s="376">
        <f t="shared" si="52"/>
        <v>0</v>
      </c>
      <c r="I137" s="377">
        <f t="shared" si="52"/>
        <v>0</v>
      </c>
      <c r="J137" s="537">
        <f t="shared" si="52"/>
        <v>-66970.5</v>
      </c>
    </row>
    <row r="138" spans="1:10" ht="12.75" customHeight="1">
      <c r="A138" s="2"/>
      <c r="B138" s="2"/>
      <c r="C138" s="2" t="s">
        <v>320</v>
      </c>
      <c r="D138" s="3" t="s">
        <v>439</v>
      </c>
      <c r="E138" s="373">
        <f>E139</f>
        <v>-66970.5</v>
      </c>
      <c r="F138" s="374">
        <f t="shared" si="52"/>
        <v>0</v>
      </c>
      <c r="G138" s="375">
        <f t="shared" si="52"/>
        <v>0</v>
      </c>
      <c r="H138" s="376"/>
      <c r="I138" s="377">
        <f t="shared" si="52"/>
        <v>0</v>
      </c>
      <c r="J138" s="537">
        <f t="shared" si="52"/>
        <v>-66970.5</v>
      </c>
    </row>
    <row r="139" spans="1:10" ht="25.5">
      <c r="A139" s="2"/>
      <c r="B139" s="2"/>
      <c r="C139" s="2"/>
      <c r="D139" s="3" t="s">
        <v>711</v>
      </c>
      <c r="E139" s="373">
        <f>F139+G139+H139+I139+J139</f>
        <v>-66970.5</v>
      </c>
      <c r="F139" s="374"/>
      <c r="G139" s="375"/>
      <c r="H139" s="376"/>
      <c r="I139" s="377"/>
      <c r="J139" s="537">
        <v>-66970.5</v>
      </c>
    </row>
    <row r="140" spans="1:10" ht="12.75">
      <c r="A140" s="2"/>
      <c r="B140" s="2" t="s">
        <v>712</v>
      </c>
      <c r="C140" s="2"/>
      <c r="D140" s="3" t="s">
        <v>713</v>
      </c>
      <c r="E140" s="61">
        <f aca="true" t="shared" si="53" ref="E140:J140">E141+E143</f>
        <v>2203.02</v>
      </c>
      <c r="F140" s="239">
        <f t="shared" si="53"/>
        <v>2203.02</v>
      </c>
      <c r="G140" s="236">
        <f t="shared" si="53"/>
        <v>0</v>
      </c>
      <c r="H140" s="237">
        <f t="shared" si="53"/>
        <v>0</v>
      </c>
      <c r="I140" s="238">
        <f t="shared" si="53"/>
        <v>0</v>
      </c>
      <c r="J140" s="540">
        <f t="shared" si="53"/>
        <v>0</v>
      </c>
    </row>
    <row r="141" spans="1:10" ht="38.25">
      <c r="A141" s="2"/>
      <c r="B141" s="2" t="s">
        <v>714</v>
      </c>
      <c r="C141" s="2"/>
      <c r="D141" s="79" t="s">
        <v>715</v>
      </c>
      <c r="E141" s="61">
        <f aca="true" t="shared" si="54" ref="E141:J141">E142</f>
        <v>1641.3</v>
      </c>
      <c r="F141" s="232">
        <f t="shared" si="54"/>
        <v>1641.3</v>
      </c>
      <c r="G141" s="233">
        <f t="shared" si="54"/>
        <v>0</v>
      </c>
      <c r="H141" s="234">
        <f t="shared" si="54"/>
        <v>0</v>
      </c>
      <c r="I141" s="235">
        <f t="shared" si="54"/>
        <v>0</v>
      </c>
      <c r="J141" s="539">
        <f t="shared" si="54"/>
        <v>0</v>
      </c>
    </row>
    <row r="142" spans="1:10" ht="25.5" customHeight="1">
      <c r="A142" s="2"/>
      <c r="B142" s="2"/>
      <c r="C142" s="2" t="s">
        <v>642</v>
      </c>
      <c r="D142" s="79" t="s">
        <v>643</v>
      </c>
      <c r="E142" s="61">
        <f>F142+G142+H142+I142+J142</f>
        <v>1641.3</v>
      </c>
      <c r="F142" s="239">
        <f>1118.1+523.2</f>
        <v>1641.3</v>
      </c>
      <c r="G142" s="236"/>
      <c r="H142" s="237"/>
      <c r="I142" s="238"/>
      <c r="J142" s="540"/>
    </row>
    <row r="143" spans="1:10" ht="25.5">
      <c r="A143" s="2"/>
      <c r="B143" s="2" t="s">
        <v>716</v>
      </c>
      <c r="C143" s="2"/>
      <c r="D143" s="79" t="s">
        <v>717</v>
      </c>
      <c r="E143" s="61">
        <f aca="true" t="shared" si="55" ref="E143:J143">E144</f>
        <v>561.72</v>
      </c>
      <c r="F143" s="239">
        <f t="shared" si="55"/>
        <v>561.72</v>
      </c>
      <c r="G143" s="236">
        <f t="shared" si="55"/>
        <v>0</v>
      </c>
      <c r="H143" s="237">
        <f t="shared" si="55"/>
        <v>0</v>
      </c>
      <c r="I143" s="238">
        <f t="shared" si="55"/>
        <v>0</v>
      </c>
      <c r="J143" s="540">
        <f t="shared" si="55"/>
        <v>0</v>
      </c>
    </row>
    <row r="144" spans="1:10" ht="26.25" customHeight="1">
      <c r="A144" s="2"/>
      <c r="B144" s="2"/>
      <c r="C144" s="2" t="s">
        <v>642</v>
      </c>
      <c r="D144" s="79" t="s">
        <v>643</v>
      </c>
      <c r="E144" s="61">
        <f>F144+G144+H144+I144+J144</f>
        <v>561.72</v>
      </c>
      <c r="F144" s="239">
        <v>561.72</v>
      </c>
      <c r="G144" s="236"/>
      <c r="H144" s="237"/>
      <c r="I144" s="238"/>
      <c r="J144" s="540"/>
    </row>
    <row r="145" spans="1:10" ht="25.5">
      <c r="A145" s="2"/>
      <c r="B145" s="2" t="s">
        <v>718</v>
      </c>
      <c r="C145" s="2"/>
      <c r="D145" s="3" t="s">
        <v>336</v>
      </c>
      <c r="E145" s="373">
        <f aca="true" t="shared" si="56" ref="E145:J145">E146</f>
        <v>-31655.971</v>
      </c>
      <c r="F145" s="374">
        <f t="shared" si="56"/>
        <v>0</v>
      </c>
      <c r="G145" s="375">
        <f t="shared" si="56"/>
        <v>-31655.971</v>
      </c>
      <c r="H145" s="376">
        <f t="shared" si="56"/>
        <v>0</v>
      </c>
      <c r="I145" s="238">
        <f t="shared" si="56"/>
        <v>0</v>
      </c>
      <c r="J145" s="540">
        <f t="shared" si="56"/>
        <v>0</v>
      </c>
    </row>
    <row r="146" spans="1:10" ht="38.25">
      <c r="A146" s="2"/>
      <c r="B146" s="2" t="s">
        <v>719</v>
      </c>
      <c r="C146" s="2"/>
      <c r="D146" s="3" t="s">
        <v>720</v>
      </c>
      <c r="E146" s="373">
        <f aca="true" t="shared" si="57" ref="E146:J146">E147+E149+E151</f>
        <v>-31655.971</v>
      </c>
      <c r="F146" s="374">
        <f t="shared" si="57"/>
        <v>0</v>
      </c>
      <c r="G146" s="375">
        <f t="shared" si="57"/>
        <v>-31655.971</v>
      </c>
      <c r="H146" s="376">
        <f t="shared" si="57"/>
        <v>0</v>
      </c>
      <c r="I146" s="238">
        <f t="shared" si="57"/>
        <v>0</v>
      </c>
      <c r="J146" s="540">
        <f t="shared" si="57"/>
        <v>0</v>
      </c>
    </row>
    <row r="147" spans="1:10" ht="25.5">
      <c r="A147" s="2"/>
      <c r="B147" s="2" t="s">
        <v>721</v>
      </c>
      <c r="C147" s="2"/>
      <c r="D147" s="3" t="s">
        <v>711</v>
      </c>
      <c r="E147" s="373">
        <f aca="true" t="shared" si="58" ref="E147:J147">E148</f>
        <v>-34125</v>
      </c>
      <c r="F147" s="374">
        <f t="shared" si="58"/>
        <v>0</v>
      </c>
      <c r="G147" s="375">
        <f t="shared" si="58"/>
        <v>-34125</v>
      </c>
      <c r="H147" s="376">
        <f t="shared" si="58"/>
        <v>0</v>
      </c>
      <c r="I147" s="238">
        <f t="shared" si="58"/>
        <v>0</v>
      </c>
      <c r="J147" s="540">
        <f t="shared" si="58"/>
        <v>0</v>
      </c>
    </row>
    <row r="148" spans="1:10" ht="13.5" customHeight="1">
      <c r="A148" s="2"/>
      <c r="B148" s="2"/>
      <c r="C148" s="2" t="s">
        <v>320</v>
      </c>
      <c r="D148" s="3" t="s">
        <v>439</v>
      </c>
      <c r="E148" s="373">
        <f>F148+G148+H148+I148+J148</f>
        <v>-34125</v>
      </c>
      <c r="F148" s="374"/>
      <c r="G148" s="375">
        <v>-34125</v>
      </c>
      <c r="H148" s="376"/>
      <c r="I148" s="238"/>
      <c r="J148" s="540"/>
    </row>
    <row r="149" spans="1:10" ht="12.75">
      <c r="A149" s="2"/>
      <c r="B149" s="2" t="s">
        <v>722</v>
      </c>
      <c r="C149" s="2"/>
      <c r="D149" s="3" t="s">
        <v>461</v>
      </c>
      <c r="E149" s="61">
        <f aca="true" t="shared" si="59" ref="E149:J149">E150</f>
        <v>2412.9</v>
      </c>
      <c r="F149" s="239">
        <f t="shared" si="59"/>
        <v>0</v>
      </c>
      <c r="G149" s="236">
        <f t="shared" si="59"/>
        <v>2412.9</v>
      </c>
      <c r="H149" s="237">
        <f t="shared" si="59"/>
        <v>0</v>
      </c>
      <c r="I149" s="238">
        <f t="shared" si="59"/>
        <v>0</v>
      </c>
      <c r="J149" s="540">
        <f t="shared" si="59"/>
        <v>0</v>
      </c>
    </row>
    <row r="150" spans="1:10" ht="13.5" customHeight="1">
      <c r="A150" s="2"/>
      <c r="B150" s="2"/>
      <c r="C150" s="2" t="s">
        <v>320</v>
      </c>
      <c r="D150" s="3" t="s">
        <v>439</v>
      </c>
      <c r="E150" s="61">
        <f>F150+G150+H150+I150+J150</f>
        <v>2412.9</v>
      </c>
      <c r="F150" s="239"/>
      <c r="G150" s="236">
        <v>2412.9</v>
      </c>
      <c r="H150" s="237"/>
      <c r="I150" s="238"/>
      <c r="J150" s="540"/>
    </row>
    <row r="151" spans="1:10" ht="25.5">
      <c r="A151" s="2"/>
      <c r="B151" s="2" t="s">
        <v>723</v>
      </c>
      <c r="C151" s="2"/>
      <c r="D151" s="3" t="s">
        <v>462</v>
      </c>
      <c r="E151" s="61">
        <f aca="true" t="shared" si="60" ref="E151:J151">E152</f>
        <v>56.129</v>
      </c>
      <c r="F151" s="239">
        <f t="shared" si="60"/>
        <v>0</v>
      </c>
      <c r="G151" s="236">
        <f t="shared" si="60"/>
        <v>56.129</v>
      </c>
      <c r="H151" s="237">
        <f t="shared" si="60"/>
        <v>0</v>
      </c>
      <c r="I151" s="238">
        <f t="shared" si="60"/>
        <v>0</v>
      </c>
      <c r="J151" s="540">
        <f t="shared" si="60"/>
        <v>0</v>
      </c>
    </row>
    <row r="152" spans="1:10" ht="13.5" customHeight="1">
      <c r="A152" s="2"/>
      <c r="B152" s="2"/>
      <c r="C152" s="2" t="s">
        <v>320</v>
      </c>
      <c r="D152" s="3" t="s">
        <v>439</v>
      </c>
      <c r="E152" s="61">
        <f>F152+G152+H152+I152+J152</f>
        <v>56.129</v>
      </c>
      <c r="F152" s="239"/>
      <c r="G152" s="236">
        <v>56.129</v>
      </c>
      <c r="H152" s="237"/>
      <c r="I152" s="238"/>
      <c r="J152" s="540"/>
    </row>
    <row r="153" spans="1:10" ht="12.75">
      <c r="A153" s="2" t="s">
        <v>276</v>
      </c>
      <c r="B153" s="2"/>
      <c r="C153" s="2"/>
      <c r="D153" s="3" t="s">
        <v>277</v>
      </c>
      <c r="E153" s="373">
        <f aca="true" t="shared" si="61" ref="E153:J153">E154+E157+E160+E172</f>
        <v>-670.575</v>
      </c>
      <c r="F153" s="374">
        <f t="shared" si="61"/>
        <v>-159.323</v>
      </c>
      <c r="G153" s="375">
        <f t="shared" si="61"/>
        <v>-511.252</v>
      </c>
      <c r="H153" s="237">
        <f t="shared" si="61"/>
        <v>0</v>
      </c>
      <c r="I153" s="238">
        <f t="shared" si="61"/>
        <v>0</v>
      </c>
      <c r="J153" s="540">
        <f t="shared" si="61"/>
        <v>0</v>
      </c>
    </row>
    <row r="154" spans="1:10" ht="12.75">
      <c r="A154" s="2"/>
      <c r="B154" s="2" t="s">
        <v>724</v>
      </c>
      <c r="C154" s="2"/>
      <c r="D154" s="3" t="s">
        <v>725</v>
      </c>
      <c r="E154" s="373">
        <f>E155</f>
        <v>-159.323</v>
      </c>
      <c r="F154" s="374">
        <f aca="true" t="shared" si="62" ref="F154:J155">F155</f>
        <v>-159.323</v>
      </c>
      <c r="G154" s="375">
        <f t="shared" si="62"/>
        <v>0</v>
      </c>
      <c r="H154" s="237">
        <f t="shared" si="62"/>
        <v>0</v>
      </c>
      <c r="I154" s="238">
        <f t="shared" si="62"/>
        <v>0</v>
      </c>
      <c r="J154" s="540">
        <f t="shared" si="62"/>
        <v>0</v>
      </c>
    </row>
    <row r="155" spans="1:10" ht="25.5">
      <c r="A155" s="2"/>
      <c r="B155" s="2" t="s">
        <v>726</v>
      </c>
      <c r="C155" s="2"/>
      <c r="D155" s="3" t="s">
        <v>727</v>
      </c>
      <c r="E155" s="373">
        <f>E156</f>
        <v>-159.323</v>
      </c>
      <c r="F155" s="374">
        <f t="shared" si="62"/>
        <v>-159.323</v>
      </c>
      <c r="G155" s="375">
        <f t="shared" si="62"/>
        <v>0</v>
      </c>
      <c r="H155" s="237">
        <f t="shared" si="62"/>
        <v>0</v>
      </c>
      <c r="I155" s="238">
        <f t="shared" si="62"/>
        <v>0</v>
      </c>
      <c r="J155" s="540">
        <f t="shared" si="62"/>
        <v>0</v>
      </c>
    </row>
    <row r="156" spans="1:10" ht="26.25" customHeight="1">
      <c r="A156" s="2"/>
      <c r="B156" s="2"/>
      <c r="C156" s="2" t="s">
        <v>642</v>
      </c>
      <c r="D156" s="3" t="s">
        <v>643</v>
      </c>
      <c r="E156" s="373">
        <f>F156+G156+H156+I156+J156</f>
        <v>-159.323</v>
      </c>
      <c r="F156" s="374">
        <v>-159.323</v>
      </c>
      <c r="G156" s="375"/>
      <c r="H156" s="237"/>
      <c r="I156" s="238"/>
      <c r="J156" s="540"/>
    </row>
    <row r="157" spans="1:10" ht="25.5">
      <c r="A157" s="2"/>
      <c r="B157" s="2" t="s">
        <v>718</v>
      </c>
      <c r="C157" s="2"/>
      <c r="D157" s="3" t="s">
        <v>336</v>
      </c>
      <c r="E157" s="61">
        <f>E158</f>
        <v>1600</v>
      </c>
      <c r="F157" s="239">
        <f aca="true" t="shared" si="63" ref="F157:J158">F158</f>
        <v>0</v>
      </c>
      <c r="G157" s="236">
        <f t="shared" si="63"/>
        <v>1600</v>
      </c>
      <c r="H157" s="237">
        <f t="shared" si="63"/>
        <v>0</v>
      </c>
      <c r="I157" s="238">
        <f t="shared" si="63"/>
        <v>0</v>
      </c>
      <c r="J157" s="540">
        <f t="shared" si="63"/>
        <v>0</v>
      </c>
    </row>
    <row r="158" spans="1:10" ht="38.25">
      <c r="A158" s="2"/>
      <c r="B158" s="2" t="s">
        <v>719</v>
      </c>
      <c r="C158" s="2"/>
      <c r="D158" s="3" t="s">
        <v>720</v>
      </c>
      <c r="E158" s="61">
        <f>E159</f>
        <v>1600</v>
      </c>
      <c r="F158" s="61">
        <f t="shared" si="63"/>
        <v>0</v>
      </c>
      <c r="G158" s="61">
        <f t="shared" si="63"/>
        <v>1600</v>
      </c>
      <c r="H158" s="61">
        <f t="shared" si="63"/>
        <v>0</v>
      </c>
      <c r="I158" s="61">
        <f t="shared" si="63"/>
        <v>0</v>
      </c>
      <c r="J158" s="61">
        <f t="shared" si="63"/>
        <v>0</v>
      </c>
    </row>
    <row r="159" spans="1:10" ht="26.25" customHeight="1">
      <c r="A159" s="2"/>
      <c r="B159" s="2"/>
      <c r="C159" s="2" t="s">
        <v>642</v>
      </c>
      <c r="D159" s="3" t="s">
        <v>643</v>
      </c>
      <c r="E159" s="61">
        <f>F159+G159+H159+I159+J159</f>
        <v>1600</v>
      </c>
      <c r="F159" s="239"/>
      <c r="G159" s="236">
        <v>1600</v>
      </c>
      <c r="H159" s="237"/>
      <c r="I159" s="238"/>
      <c r="J159" s="540"/>
    </row>
    <row r="160" spans="1:10" ht="25.5">
      <c r="A160" s="2"/>
      <c r="B160" s="2" t="s">
        <v>341</v>
      </c>
      <c r="C160" s="2"/>
      <c r="D160" s="3" t="s">
        <v>340</v>
      </c>
      <c r="E160" s="385">
        <f aca="true" t="shared" si="64" ref="E160:J160">E161</f>
        <v>-3221.8</v>
      </c>
      <c r="F160" s="419">
        <f t="shared" si="64"/>
        <v>0</v>
      </c>
      <c r="G160" s="424">
        <f t="shared" si="64"/>
        <v>-3221.8</v>
      </c>
      <c r="H160" s="429">
        <f t="shared" si="64"/>
        <v>0</v>
      </c>
      <c r="I160" s="238">
        <f t="shared" si="64"/>
        <v>0</v>
      </c>
      <c r="J160" s="540">
        <f t="shared" si="64"/>
        <v>0</v>
      </c>
    </row>
    <row r="161" spans="1:10" ht="25.5">
      <c r="A161" s="2"/>
      <c r="B161" s="2" t="s">
        <v>433</v>
      </c>
      <c r="C161" s="2"/>
      <c r="D161" s="3" t="s">
        <v>434</v>
      </c>
      <c r="E161" s="385">
        <f aca="true" t="shared" si="65" ref="E161:J161">E162+E163+E164+E166+E168+E170</f>
        <v>-3221.8</v>
      </c>
      <c r="F161" s="385">
        <f t="shared" si="65"/>
        <v>0</v>
      </c>
      <c r="G161" s="385">
        <f t="shared" si="65"/>
        <v>-3221.8</v>
      </c>
      <c r="H161" s="385">
        <f t="shared" si="65"/>
        <v>0</v>
      </c>
      <c r="I161" s="385">
        <f t="shared" si="65"/>
        <v>0</v>
      </c>
      <c r="J161" s="385">
        <f t="shared" si="65"/>
        <v>0</v>
      </c>
    </row>
    <row r="162" spans="1:10" ht="12.75">
      <c r="A162" s="2"/>
      <c r="B162" s="2"/>
      <c r="C162" s="2" t="s">
        <v>609</v>
      </c>
      <c r="D162" s="3" t="s">
        <v>610</v>
      </c>
      <c r="E162" s="385">
        <f>F162+G162+H162+I162+J162</f>
        <v>1019.7</v>
      </c>
      <c r="F162" s="419"/>
      <c r="G162" s="387">
        <f>1800.677-780.977</f>
        <v>1019.7</v>
      </c>
      <c r="H162" s="429"/>
      <c r="I162" s="238"/>
      <c r="J162" s="540"/>
    </row>
    <row r="163" spans="1:10" ht="24.75" customHeight="1">
      <c r="A163" s="2"/>
      <c r="B163" s="2"/>
      <c r="C163" s="2" t="s">
        <v>642</v>
      </c>
      <c r="D163" s="3" t="s">
        <v>643</v>
      </c>
      <c r="E163" s="385">
        <f>F163+G163+H163+I163+J163</f>
        <v>-4011.5</v>
      </c>
      <c r="F163" s="386"/>
      <c r="G163" s="387">
        <f>88.5-4100</f>
        <v>-4011.5</v>
      </c>
      <c r="H163" s="388"/>
      <c r="I163" s="235"/>
      <c r="J163" s="539"/>
    </row>
    <row r="164" spans="1:10" ht="25.5">
      <c r="A164" s="2"/>
      <c r="B164" s="2" t="s">
        <v>728</v>
      </c>
      <c r="C164" s="2"/>
      <c r="D164" s="3" t="s">
        <v>729</v>
      </c>
      <c r="E164" s="373">
        <f aca="true" t="shared" si="66" ref="E164:J164">E165</f>
        <v>-600</v>
      </c>
      <c r="F164" s="374">
        <f t="shared" si="66"/>
        <v>0</v>
      </c>
      <c r="G164" s="382">
        <f t="shared" si="66"/>
        <v>-600</v>
      </c>
      <c r="H164" s="376">
        <f t="shared" si="66"/>
        <v>0</v>
      </c>
      <c r="I164" s="238">
        <f t="shared" si="66"/>
        <v>0</v>
      </c>
      <c r="J164" s="540">
        <f t="shared" si="66"/>
        <v>0</v>
      </c>
    </row>
    <row r="165" spans="1:10" ht="12" customHeight="1">
      <c r="A165" s="2"/>
      <c r="B165" s="2"/>
      <c r="C165" s="2" t="s">
        <v>320</v>
      </c>
      <c r="D165" s="3" t="s">
        <v>439</v>
      </c>
      <c r="E165" s="373">
        <f>F165+G165+H165+I165+J165</f>
        <v>-600</v>
      </c>
      <c r="F165" s="381"/>
      <c r="G165" s="382">
        <v>-600</v>
      </c>
      <c r="H165" s="383"/>
      <c r="I165" s="235"/>
      <c r="J165" s="539"/>
    </row>
    <row r="166" spans="1:10" ht="25.5">
      <c r="A166" s="2"/>
      <c r="B166" s="2" t="s">
        <v>730</v>
      </c>
      <c r="C166" s="2"/>
      <c r="D166" s="3" t="s">
        <v>731</v>
      </c>
      <c r="E166" s="385">
        <f aca="true" t="shared" si="67" ref="E166:J166">E167</f>
        <v>-630</v>
      </c>
      <c r="F166" s="419">
        <f t="shared" si="67"/>
        <v>0</v>
      </c>
      <c r="G166" s="387">
        <f t="shared" si="67"/>
        <v>-630</v>
      </c>
      <c r="H166" s="376">
        <f t="shared" si="67"/>
        <v>0</v>
      </c>
      <c r="I166" s="377">
        <f t="shared" si="67"/>
        <v>0</v>
      </c>
      <c r="J166" s="537">
        <f t="shared" si="67"/>
        <v>0</v>
      </c>
    </row>
    <row r="167" spans="1:10" ht="15.75" customHeight="1">
      <c r="A167" s="2"/>
      <c r="B167" s="2"/>
      <c r="C167" s="2" t="s">
        <v>320</v>
      </c>
      <c r="D167" s="3" t="s">
        <v>439</v>
      </c>
      <c r="E167" s="385">
        <f>F167+G167+H167+I167+J167</f>
        <v>-630</v>
      </c>
      <c r="F167" s="386"/>
      <c r="G167" s="387">
        <v>-630</v>
      </c>
      <c r="H167" s="383"/>
      <c r="I167" s="235"/>
      <c r="J167" s="539"/>
    </row>
    <row r="168" spans="1:10" ht="12.75">
      <c r="A168" s="2"/>
      <c r="B168" s="2" t="s">
        <v>732</v>
      </c>
      <c r="C168" s="2"/>
      <c r="D168" s="3" t="s">
        <v>517</v>
      </c>
      <c r="E168" s="61">
        <f aca="true" t="shared" si="68" ref="E168:J168">E169</f>
        <v>500</v>
      </c>
      <c r="F168" s="239">
        <f t="shared" si="68"/>
        <v>0</v>
      </c>
      <c r="G168" s="236">
        <f t="shared" si="68"/>
        <v>500</v>
      </c>
      <c r="H168" s="237">
        <f t="shared" si="68"/>
        <v>0</v>
      </c>
      <c r="I168" s="238">
        <f t="shared" si="68"/>
        <v>0</v>
      </c>
      <c r="J168" s="540">
        <f t="shared" si="68"/>
        <v>0</v>
      </c>
    </row>
    <row r="169" spans="1:10" ht="14.25" customHeight="1">
      <c r="A169" s="2"/>
      <c r="B169" s="2"/>
      <c r="C169" s="2" t="s">
        <v>320</v>
      </c>
      <c r="D169" s="3" t="s">
        <v>439</v>
      </c>
      <c r="E169" s="61">
        <f>F169+G169+H169+I169+J169</f>
        <v>500</v>
      </c>
      <c r="F169" s="232"/>
      <c r="G169" s="233">
        <v>500</v>
      </c>
      <c r="H169" s="234"/>
      <c r="I169" s="235"/>
      <c r="J169" s="539"/>
    </row>
    <row r="170" spans="1:10" ht="25.5">
      <c r="A170" s="2"/>
      <c r="B170" s="2" t="s">
        <v>516</v>
      </c>
      <c r="C170" s="2"/>
      <c r="D170" s="3" t="s">
        <v>518</v>
      </c>
      <c r="E170" s="61">
        <f aca="true" t="shared" si="69" ref="E170:J170">E171</f>
        <v>500</v>
      </c>
      <c r="F170" s="239">
        <f t="shared" si="69"/>
        <v>0</v>
      </c>
      <c r="G170" s="236">
        <f t="shared" si="69"/>
        <v>500</v>
      </c>
      <c r="H170" s="237">
        <f t="shared" si="69"/>
        <v>0</v>
      </c>
      <c r="I170" s="238">
        <f t="shared" si="69"/>
        <v>0</v>
      </c>
      <c r="J170" s="540">
        <f t="shared" si="69"/>
        <v>0</v>
      </c>
    </row>
    <row r="171" spans="1:10" ht="14.25" customHeight="1">
      <c r="A171" s="2"/>
      <c r="B171" s="2"/>
      <c r="C171" s="2" t="s">
        <v>320</v>
      </c>
      <c r="D171" s="3" t="s">
        <v>439</v>
      </c>
      <c r="E171" s="61">
        <f>F171+G171+H171+I171+J171</f>
        <v>500</v>
      </c>
      <c r="F171" s="232"/>
      <c r="G171" s="233">
        <v>500</v>
      </c>
      <c r="H171" s="234"/>
      <c r="I171" s="235"/>
      <c r="J171" s="539"/>
    </row>
    <row r="172" spans="1:10" ht="26.25" customHeight="1">
      <c r="A172" s="2"/>
      <c r="B172" s="2" t="s">
        <v>703</v>
      </c>
      <c r="C172" s="2"/>
      <c r="D172" s="3" t="s">
        <v>339</v>
      </c>
      <c r="E172" s="61">
        <f aca="true" t="shared" si="70" ref="E172:J172">E173</f>
        <v>1110.548</v>
      </c>
      <c r="F172" s="239">
        <f t="shared" si="70"/>
        <v>0</v>
      </c>
      <c r="G172" s="236">
        <f t="shared" si="70"/>
        <v>1110.548</v>
      </c>
      <c r="H172" s="237">
        <f t="shared" si="70"/>
        <v>0</v>
      </c>
      <c r="I172" s="238">
        <f t="shared" si="70"/>
        <v>0</v>
      </c>
      <c r="J172" s="540">
        <f t="shared" si="70"/>
        <v>0</v>
      </c>
    </row>
    <row r="173" spans="1:10" ht="38.25">
      <c r="A173" s="2"/>
      <c r="B173" s="2" t="s">
        <v>733</v>
      </c>
      <c r="C173" s="2"/>
      <c r="D173" s="3" t="s">
        <v>734</v>
      </c>
      <c r="E173" s="61">
        <f aca="true" t="shared" si="71" ref="E173:J173">E174+E176</f>
        <v>1110.548</v>
      </c>
      <c r="F173" s="239">
        <f t="shared" si="71"/>
        <v>0</v>
      </c>
      <c r="G173" s="236">
        <f t="shared" si="71"/>
        <v>1110.548</v>
      </c>
      <c r="H173" s="237">
        <f t="shared" si="71"/>
        <v>0</v>
      </c>
      <c r="I173" s="238">
        <f t="shared" si="71"/>
        <v>0</v>
      </c>
      <c r="J173" s="540">
        <f t="shared" si="71"/>
        <v>0</v>
      </c>
    </row>
    <row r="174" spans="1:10" ht="12.75">
      <c r="A174" s="2"/>
      <c r="B174" s="2" t="s">
        <v>735</v>
      </c>
      <c r="C174" s="2"/>
      <c r="D174" s="3" t="s">
        <v>211</v>
      </c>
      <c r="E174" s="61">
        <f aca="true" t="shared" si="72" ref="E174:J174">E175</f>
        <v>540.849</v>
      </c>
      <c r="F174" s="239">
        <f t="shared" si="72"/>
        <v>0</v>
      </c>
      <c r="G174" s="236">
        <f t="shared" si="72"/>
        <v>540.849</v>
      </c>
      <c r="H174" s="237">
        <f t="shared" si="72"/>
        <v>0</v>
      </c>
      <c r="I174" s="238">
        <f t="shared" si="72"/>
        <v>0</v>
      </c>
      <c r="J174" s="540">
        <f t="shared" si="72"/>
        <v>0</v>
      </c>
    </row>
    <row r="175" spans="1:10" ht="12.75" customHeight="1">
      <c r="A175" s="2"/>
      <c r="B175" s="2"/>
      <c r="C175" s="2" t="s">
        <v>320</v>
      </c>
      <c r="D175" s="3" t="s">
        <v>439</v>
      </c>
      <c r="E175" s="61">
        <f>F175+G175+H175+I175+J175</f>
        <v>540.849</v>
      </c>
      <c r="F175" s="232"/>
      <c r="G175" s="233">
        <v>540.849</v>
      </c>
      <c r="H175" s="234"/>
      <c r="I175" s="235"/>
      <c r="J175" s="539"/>
    </row>
    <row r="176" spans="1:10" ht="12.75">
      <c r="A176" s="2"/>
      <c r="B176" s="2" t="s">
        <v>736</v>
      </c>
      <c r="C176" s="2"/>
      <c r="D176" s="3" t="s">
        <v>210</v>
      </c>
      <c r="E176" s="61">
        <f aca="true" t="shared" si="73" ref="E176:J176">E177</f>
        <v>569.699</v>
      </c>
      <c r="F176" s="239">
        <f t="shared" si="73"/>
        <v>0</v>
      </c>
      <c r="G176" s="236">
        <f t="shared" si="73"/>
        <v>569.699</v>
      </c>
      <c r="H176" s="237">
        <f t="shared" si="73"/>
        <v>0</v>
      </c>
      <c r="I176" s="238">
        <f t="shared" si="73"/>
        <v>0</v>
      </c>
      <c r="J176" s="540">
        <f t="shared" si="73"/>
        <v>0</v>
      </c>
    </row>
    <row r="177" spans="1:10" ht="13.5" customHeight="1">
      <c r="A177" s="2"/>
      <c r="B177" s="2"/>
      <c r="C177" s="2" t="s">
        <v>320</v>
      </c>
      <c r="D177" s="3" t="s">
        <v>439</v>
      </c>
      <c r="E177" s="61">
        <f>F177+G177+H177+I177+J177</f>
        <v>569.699</v>
      </c>
      <c r="F177" s="232"/>
      <c r="G177" s="233">
        <v>569.699</v>
      </c>
      <c r="H177" s="234"/>
      <c r="I177" s="235"/>
      <c r="J177" s="539"/>
    </row>
    <row r="178" spans="1:10" ht="12.75">
      <c r="A178" s="2" t="s">
        <v>737</v>
      </c>
      <c r="B178" s="2"/>
      <c r="C178" s="2"/>
      <c r="D178" s="79" t="s">
        <v>738</v>
      </c>
      <c r="E178" s="385">
        <f aca="true" t="shared" si="74" ref="E178:J178">E179+E183</f>
        <v>-646.9</v>
      </c>
      <c r="F178" s="419">
        <f t="shared" si="74"/>
        <v>-646.9</v>
      </c>
      <c r="G178" s="424">
        <f t="shared" si="74"/>
        <v>0</v>
      </c>
      <c r="H178" s="237">
        <f t="shared" si="74"/>
        <v>0</v>
      </c>
      <c r="I178" s="238">
        <f t="shared" si="74"/>
        <v>0</v>
      </c>
      <c r="J178" s="540">
        <f t="shared" si="74"/>
        <v>0</v>
      </c>
    </row>
    <row r="179" spans="1:10" ht="25.5">
      <c r="A179" s="2"/>
      <c r="B179" s="2" t="s">
        <v>605</v>
      </c>
      <c r="C179" s="2"/>
      <c r="D179" s="79" t="s">
        <v>606</v>
      </c>
      <c r="E179" s="385">
        <f aca="true" t="shared" si="75" ref="E179:J179">E180</f>
        <v>-9</v>
      </c>
      <c r="F179" s="419">
        <f t="shared" si="75"/>
        <v>-9</v>
      </c>
      <c r="G179" s="424">
        <f t="shared" si="75"/>
        <v>0</v>
      </c>
      <c r="H179" s="237">
        <f t="shared" si="75"/>
        <v>0</v>
      </c>
      <c r="I179" s="238">
        <f t="shared" si="75"/>
        <v>0</v>
      </c>
      <c r="J179" s="540">
        <f t="shared" si="75"/>
        <v>0</v>
      </c>
    </row>
    <row r="180" spans="1:10" ht="12.75">
      <c r="A180" s="2"/>
      <c r="B180" s="2" t="s">
        <v>607</v>
      </c>
      <c r="C180" s="2"/>
      <c r="D180" s="79" t="s">
        <v>608</v>
      </c>
      <c r="E180" s="385">
        <f aca="true" t="shared" si="76" ref="E180:J180">E181+E182</f>
        <v>-9</v>
      </c>
      <c r="F180" s="419">
        <f t="shared" si="76"/>
        <v>-9</v>
      </c>
      <c r="G180" s="424">
        <f t="shared" si="76"/>
        <v>0</v>
      </c>
      <c r="H180" s="237">
        <f t="shared" si="76"/>
        <v>0</v>
      </c>
      <c r="I180" s="238">
        <f t="shared" si="76"/>
        <v>0</v>
      </c>
      <c r="J180" s="540">
        <f t="shared" si="76"/>
        <v>0</v>
      </c>
    </row>
    <row r="181" spans="1:10" ht="12.75">
      <c r="A181" s="2"/>
      <c r="B181" s="2"/>
      <c r="C181" s="2" t="s">
        <v>609</v>
      </c>
      <c r="D181" s="3" t="s">
        <v>610</v>
      </c>
      <c r="E181" s="385">
        <f>F181+G181+H181+I181+J181</f>
        <v>-17</v>
      </c>
      <c r="F181" s="386">
        <f>8.8-25.8</f>
        <v>-17</v>
      </c>
      <c r="G181" s="387"/>
      <c r="H181" s="234"/>
      <c r="I181" s="235"/>
      <c r="J181" s="539"/>
    </row>
    <row r="182" spans="1:10" ht="12.75">
      <c r="A182" s="2"/>
      <c r="B182" s="2"/>
      <c r="C182" s="2" t="s">
        <v>619</v>
      </c>
      <c r="D182" s="3" t="s">
        <v>620</v>
      </c>
      <c r="E182" s="385">
        <f>F182+G182+H182+I182+J182</f>
        <v>8</v>
      </c>
      <c r="F182" s="386">
        <v>8</v>
      </c>
      <c r="G182" s="387"/>
      <c r="H182" s="234"/>
      <c r="I182" s="235"/>
      <c r="J182" s="539"/>
    </row>
    <row r="183" spans="1:10" ht="12.75">
      <c r="A183" s="2"/>
      <c r="B183" s="2" t="s">
        <v>739</v>
      </c>
      <c r="C183" s="2"/>
      <c r="D183" s="3" t="s">
        <v>740</v>
      </c>
      <c r="E183" s="385">
        <f>E184</f>
        <v>-637.9</v>
      </c>
      <c r="F183" s="419">
        <f aca="true" t="shared" si="77" ref="F183:J184">F184</f>
        <v>-637.9</v>
      </c>
      <c r="G183" s="424">
        <f t="shared" si="77"/>
        <v>0</v>
      </c>
      <c r="H183" s="237">
        <f t="shared" si="77"/>
        <v>0</v>
      </c>
      <c r="I183" s="238">
        <f t="shared" si="77"/>
        <v>0</v>
      </c>
      <c r="J183" s="540">
        <f t="shared" si="77"/>
        <v>0</v>
      </c>
    </row>
    <row r="184" spans="1:10" ht="12.75">
      <c r="A184" s="2"/>
      <c r="B184" s="2" t="s">
        <v>741</v>
      </c>
      <c r="C184" s="2"/>
      <c r="D184" s="3" t="s">
        <v>742</v>
      </c>
      <c r="E184" s="385">
        <f>E185</f>
        <v>-637.9</v>
      </c>
      <c r="F184" s="419">
        <f t="shared" si="77"/>
        <v>-637.9</v>
      </c>
      <c r="G184" s="424">
        <f t="shared" si="77"/>
        <v>0</v>
      </c>
      <c r="H184" s="237">
        <f t="shared" si="77"/>
        <v>0</v>
      </c>
      <c r="I184" s="238">
        <f t="shared" si="77"/>
        <v>0</v>
      </c>
      <c r="J184" s="540">
        <f t="shared" si="77"/>
        <v>0</v>
      </c>
    </row>
    <row r="185" spans="1:10" ht="12.75">
      <c r="A185" s="2"/>
      <c r="B185" s="2"/>
      <c r="C185" s="2" t="s">
        <v>609</v>
      </c>
      <c r="D185" s="3" t="s">
        <v>610</v>
      </c>
      <c r="E185" s="385">
        <f>F185+G185+H185+I185+J185</f>
        <v>-637.9</v>
      </c>
      <c r="F185" s="386">
        <f>-237.9-400</f>
        <v>-637.9</v>
      </c>
      <c r="G185" s="387"/>
      <c r="H185" s="234"/>
      <c r="I185" s="235"/>
      <c r="J185" s="539"/>
    </row>
    <row r="186" spans="1:12" s="14" customFormat="1" ht="12.75">
      <c r="A186" s="16" t="s">
        <v>743</v>
      </c>
      <c r="B186" s="10"/>
      <c r="C186" s="10"/>
      <c r="D186" s="75" t="s">
        <v>744</v>
      </c>
      <c r="E186" s="438">
        <f aca="true" t="shared" si="78" ref="E186:J186">E187+E191</f>
        <v>788.64</v>
      </c>
      <c r="F186" s="516">
        <f t="shared" si="78"/>
        <v>-116.3</v>
      </c>
      <c r="G186" s="518">
        <f t="shared" si="78"/>
        <v>0</v>
      </c>
      <c r="H186" s="428">
        <f t="shared" si="78"/>
        <v>0</v>
      </c>
      <c r="I186" s="434">
        <f t="shared" si="78"/>
        <v>0</v>
      </c>
      <c r="J186" s="542">
        <f t="shared" si="78"/>
        <v>904.936</v>
      </c>
      <c r="K186" s="346"/>
      <c r="L186" s="346"/>
    </row>
    <row r="187" spans="1:10" ht="12.75">
      <c r="A187" s="2" t="s">
        <v>745</v>
      </c>
      <c r="B187" s="2"/>
      <c r="C187" s="2"/>
      <c r="D187" s="3" t="s">
        <v>746</v>
      </c>
      <c r="E187" s="385">
        <f>E188</f>
        <v>904.94</v>
      </c>
      <c r="F187" s="419">
        <f aca="true" t="shared" si="79" ref="F187:J189">F188</f>
        <v>0</v>
      </c>
      <c r="G187" s="424">
        <f t="shared" si="79"/>
        <v>0</v>
      </c>
      <c r="H187" s="376">
        <f t="shared" si="79"/>
        <v>0</v>
      </c>
      <c r="I187" s="377">
        <f t="shared" si="79"/>
        <v>0</v>
      </c>
      <c r="J187" s="537">
        <f t="shared" si="79"/>
        <v>904.936</v>
      </c>
    </row>
    <row r="188" spans="1:10" ht="25.5">
      <c r="A188" s="2"/>
      <c r="B188" s="2" t="s">
        <v>341</v>
      </c>
      <c r="C188" s="2"/>
      <c r="D188" s="3" t="s">
        <v>340</v>
      </c>
      <c r="E188" s="373">
        <f>E189</f>
        <v>904.936</v>
      </c>
      <c r="F188" s="374">
        <f t="shared" si="79"/>
        <v>0</v>
      </c>
      <c r="G188" s="375">
        <f t="shared" si="79"/>
        <v>0</v>
      </c>
      <c r="H188" s="376">
        <f t="shared" si="79"/>
        <v>0</v>
      </c>
      <c r="I188" s="377">
        <f t="shared" si="79"/>
        <v>0</v>
      </c>
      <c r="J188" s="537">
        <f t="shared" si="79"/>
        <v>904.936</v>
      </c>
    </row>
    <row r="189" spans="1:10" ht="25.5">
      <c r="A189" s="2"/>
      <c r="B189" s="2" t="s">
        <v>433</v>
      </c>
      <c r="C189" s="2"/>
      <c r="D189" s="3" t="s">
        <v>434</v>
      </c>
      <c r="E189" s="373">
        <f>E190</f>
        <v>904.936</v>
      </c>
      <c r="F189" s="374">
        <f t="shared" si="79"/>
        <v>0</v>
      </c>
      <c r="G189" s="375">
        <f t="shared" si="79"/>
        <v>0</v>
      </c>
      <c r="H189" s="376">
        <f t="shared" si="79"/>
        <v>0</v>
      </c>
      <c r="I189" s="377">
        <f t="shared" si="79"/>
        <v>0</v>
      </c>
      <c r="J189" s="537">
        <f t="shared" si="79"/>
        <v>904.936</v>
      </c>
    </row>
    <row r="190" spans="1:10" ht="12.75">
      <c r="A190" s="2"/>
      <c r="B190" s="2"/>
      <c r="C190" s="2" t="s">
        <v>609</v>
      </c>
      <c r="D190" s="3" t="s">
        <v>610</v>
      </c>
      <c r="E190" s="61">
        <f>F190+G190+H190+I190+J190</f>
        <v>904.936</v>
      </c>
      <c r="F190" s="374"/>
      <c r="G190" s="375"/>
      <c r="H190" s="237"/>
      <c r="I190" s="238"/>
      <c r="J190" s="540">
        <f>1.386+903.55</f>
        <v>904.936</v>
      </c>
    </row>
    <row r="191" spans="1:10" ht="12.75">
      <c r="A191" s="12" t="s">
        <v>747</v>
      </c>
      <c r="B191" s="2"/>
      <c r="C191" s="2"/>
      <c r="D191" s="3" t="s">
        <v>748</v>
      </c>
      <c r="E191" s="373">
        <f aca="true" t="shared" si="80" ref="E191:J191">E192+E195</f>
        <v>-116.3</v>
      </c>
      <c r="F191" s="374">
        <f t="shared" si="80"/>
        <v>-116.3</v>
      </c>
      <c r="G191" s="375">
        <f t="shared" si="80"/>
        <v>0</v>
      </c>
      <c r="H191" s="376">
        <f t="shared" si="80"/>
        <v>0</v>
      </c>
      <c r="I191" s="377">
        <f t="shared" si="80"/>
        <v>0</v>
      </c>
      <c r="J191" s="537">
        <f t="shared" si="80"/>
        <v>0</v>
      </c>
    </row>
    <row r="192" spans="1:10" ht="25.5">
      <c r="A192" s="12"/>
      <c r="B192" s="2" t="s">
        <v>605</v>
      </c>
      <c r="C192" s="2"/>
      <c r="D192" s="71" t="s">
        <v>606</v>
      </c>
      <c r="E192" s="373">
        <f>E193</f>
        <v>-32.8</v>
      </c>
      <c r="F192" s="374">
        <f aca="true" t="shared" si="81" ref="F192:J193">F193</f>
        <v>-32.8</v>
      </c>
      <c r="G192" s="375">
        <f t="shared" si="81"/>
        <v>0</v>
      </c>
      <c r="H192" s="376">
        <f t="shared" si="81"/>
        <v>0</v>
      </c>
      <c r="I192" s="377">
        <f t="shared" si="81"/>
        <v>0</v>
      </c>
      <c r="J192" s="537">
        <f t="shared" si="81"/>
        <v>0</v>
      </c>
    </row>
    <row r="193" spans="1:10" ht="12.75">
      <c r="A193" s="12"/>
      <c r="B193" s="2" t="s">
        <v>607</v>
      </c>
      <c r="C193" s="2"/>
      <c r="D193" s="71" t="s">
        <v>608</v>
      </c>
      <c r="E193" s="385">
        <f>E194</f>
        <v>-32.8</v>
      </c>
      <c r="F193" s="419">
        <f t="shared" si="81"/>
        <v>-32.8</v>
      </c>
      <c r="G193" s="424">
        <f t="shared" si="81"/>
        <v>0</v>
      </c>
      <c r="H193" s="376">
        <f t="shared" si="81"/>
        <v>0</v>
      </c>
      <c r="I193" s="377">
        <f t="shared" si="81"/>
        <v>0</v>
      </c>
      <c r="J193" s="537">
        <f t="shared" si="81"/>
        <v>0</v>
      </c>
    </row>
    <row r="194" spans="1:10" ht="12.75">
      <c r="A194" s="12"/>
      <c r="B194" s="2"/>
      <c r="C194" s="2" t="s">
        <v>609</v>
      </c>
      <c r="D194" s="3" t="s">
        <v>610</v>
      </c>
      <c r="E194" s="385">
        <f>F194+G194+H194+I194+J194</f>
        <v>-32.8</v>
      </c>
      <c r="F194" s="419">
        <v>-32.8</v>
      </c>
      <c r="G194" s="424"/>
      <c r="H194" s="237"/>
      <c r="I194" s="238"/>
      <c r="J194" s="540"/>
    </row>
    <row r="195" spans="1:10" ht="12.75">
      <c r="A195" s="12"/>
      <c r="B195" s="2" t="s">
        <v>749</v>
      </c>
      <c r="C195" s="2"/>
      <c r="D195" s="3" t="s">
        <v>750</v>
      </c>
      <c r="E195" s="373">
        <f>E196</f>
        <v>-83.5</v>
      </c>
      <c r="F195" s="374">
        <f aca="true" t="shared" si="82" ref="F195:J196">F196</f>
        <v>-83.5</v>
      </c>
      <c r="G195" s="375">
        <f t="shared" si="82"/>
        <v>0</v>
      </c>
      <c r="H195" s="237">
        <f t="shared" si="82"/>
        <v>0</v>
      </c>
      <c r="I195" s="238">
        <f t="shared" si="82"/>
        <v>0</v>
      </c>
      <c r="J195" s="540">
        <f t="shared" si="82"/>
        <v>0</v>
      </c>
    </row>
    <row r="196" spans="1:10" ht="12.75">
      <c r="A196" s="12"/>
      <c r="B196" s="2" t="s">
        <v>751</v>
      </c>
      <c r="C196" s="2"/>
      <c r="D196" s="3" t="s">
        <v>742</v>
      </c>
      <c r="E196" s="373">
        <f>E197</f>
        <v>-83.5</v>
      </c>
      <c r="F196" s="374">
        <f t="shared" si="82"/>
        <v>-83.5</v>
      </c>
      <c r="G196" s="375">
        <f t="shared" si="82"/>
        <v>0</v>
      </c>
      <c r="H196" s="237">
        <f t="shared" si="82"/>
        <v>0</v>
      </c>
      <c r="I196" s="238">
        <f t="shared" si="82"/>
        <v>0</v>
      </c>
      <c r="J196" s="540">
        <f t="shared" si="82"/>
        <v>0</v>
      </c>
    </row>
    <row r="197" spans="1:10" ht="12.75">
      <c r="A197" s="12"/>
      <c r="B197" s="2"/>
      <c r="C197" s="2" t="s">
        <v>609</v>
      </c>
      <c r="D197" s="3" t="s">
        <v>610</v>
      </c>
      <c r="E197" s="373">
        <f>F197+G197+H197+I197+J197</f>
        <v>-83.5</v>
      </c>
      <c r="F197" s="374">
        <v>-83.5</v>
      </c>
      <c r="G197" s="382"/>
      <c r="H197" s="234"/>
      <c r="I197" s="235"/>
      <c r="J197" s="539"/>
    </row>
    <row r="198" spans="1:10" ht="12.75">
      <c r="A198" s="10" t="s">
        <v>752</v>
      </c>
      <c r="B198" s="10"/>
      <c r="C198" s="10"/>
      <c r="D198" s="75" t="s">
        <v>753</v>
      </c>
      <c r="E198" s="380">
        <f aca="true" t="shared" si="83" ref="E198:J198">E199</f>
        <v>33582.934</v>
      </c>
      <c r="F198" s="418">
        <f t="shared" si="83"/>
        <v>0</v>
      </c>
      <c r="G198" s="423">
        <f t="shared" si="83"/>
        <v>10939.984</v>
      </c>
      <c r="H198" s="230">
        <f t="shared" si="83"/>
        <v>0</v>
      </c>
      <c r="I198" s="231">
        <f t="shared" si="83"/>
        <v>0</v>
      </c>
      <c r="J198" s="536">
        <f t="shared" si="83"/>
        <v>22642.95</v>
      </c>
    </row>
    <row r="199" spans="1:10" ht="12.75">
      <c r="A199" s="2" t="s">
        <v>754</v>
      </c>
      <c r="B199" s="2"/>
      <c r="C199" s="2"/>
      <c r="D199" s="3" t="s">
        <v>755</v>
      </c>
      <c r="E199" s="373">
        <f aca="true" t="shared" si="84" ref="E199:J199">E200+E206+E212</f>
        <v>33582.934</v>
      </c>
      <c r="F199" s="374">
        <f t="shared" si="84"/>
        <v>0</v>
      </c>
      <c r="G199" s="375">
        <f t="shared" si="84"/>
        <v>10939.984</v>
      </c>
      <c r="H199" s="237">
        <f t="shared" si="84"/>
        <v>0</v>
      </c>
      <c r="I199" s="238">
        <f t="shared" si="84"/>
        <v>0</v>
      </c>
      <c r="J199" s="540">
        <f t="shared" si="84"/>
        <v>22642.95</v>
      </c>
    </row>
    <row r="200" spans="1:10" ht="25.5">
      <c r="A200" s="2"/>
      <c r="B200" s="2" t="s">
        <v>637</v>
      </c>
      <c r="C200" s="2"/>
      <c r="D200" s="3" t="s">
        <v>638</v>
      </c>
      <c r="E200" s="61">
        <f>E201</f>
        <v>22642.95</v>
      </c>
      <c r="F200" s="239">
        <f aca="true" t="shared" si="85" ref="F200:J202">F201</f>
        <v>0</v>
      </c>
      <c r="G200" s="236">
        <f t="shared" si="85"/>
        <v>0</v>
      </c>
      <c r="H200" s="237">
        <f t="shared" si="85"/>
        <v>0</v>
      </c>
      <c r="I200" s="238">
        <f t="shared" si="85"/>
        <v>0</v>
      </c>
      <c r="J200" s="540">
        <f t="shared" si="85"/>
        <v>22642.95</v>
      </c>
    </row>
    <row r="201" spans="1:10" ht="63.75">
      <c r="A201" s="2"/>
      <c r="B201" s="2" t="s">
        <v>691</v>
      </c>
      <c r="C201" s="2"/>
      <c r="D201" s="164" t="s">
        <v>692</v>
      </c>
      <c r="E201" s="61">
        <f>E202</f>
        <v>22642.95</v>
      </c>
      <c r="F201" s="239">
        <f t="shared" si="85"/>
        <v>0</v>
      </c>
      <c r="G201" s="236">
        <f t="shared" si="85"/>
        <v>0</v>
      </c>
      <c r="H201" s="237">
        <f t="shared" si="85"/>
        <v>0</v>
      </c>
      <c r="I201" s="238">
        <f t="shared" si="85"/>
        <v>0</v>
      </c>
      <c r="J201" s="540">
        <f t="shared" si="85"/>
        <v>22642.95</v>
      </c>
    </row>
    <row r="202" spans="1:10" ht="51">
      <c r="A202" s="2"/>
      <c r="B202" s="2" t="s">
        <v>693</v>
      </c>
      <c r="C202" s="2"/>
      <c r="D202" s="3" t="s">
        <v>418</v>
      </c>
      <c r="E202" s="61">
        <f>E203</f>
        <v>22642.95</v>
      </c>
      <c r="F202" s="239">
        <f t="shared" si="85"/>
        <v>0</v>
      </c>
      <c r="G202" s="236">
        <f t="shared" si="85"/>
        <v>0</v>
      </c>
      <c r="H202" s="237">
        <f t="shared" si="85"/>
        <v>0</v>
      </c>
      <c r="I202" s="238">
        <f t="shared" si="85"/>
        <v>0</v>
      </c>
      <c r="J202" s="540">
        <f t="shared" si="85"/>
        <v>22642.95</v>
      </c>
    </row>
    <row r="203" spans="1:10" ht="12.75" customHeight="1">
      <c r="A203" s="2"/>
      <c r="B203" s="2"/>
      <c r="C203" s="2" t="s">
        <v>320</v>
      </c>
      <c r="D203" s="3" t="s">
        <v>439</v>
      </c>
      <c r="E203" s="61">
        <f aca="true" t="shared" si="86" ref="E203:J203">E204+E205</f>
        <v>22642.95</v>
      </c>
      <c r="F203" s="239">
        <f t="shared" si="86"/>
        <v>0</v>
      </c>
      <c r="G203" s="236">
        <f t="shared" si="86"/>
        <v>0</v>
      </c>
      <c r="H203" s="237">
        <f t="shared" si="86"/>
        <v>0</v>
      </c>
      <c r="I203" s="238">
        <f t="shared" si="86"/>
        <v>0</v>
      </c>
      <c r="J203" s="540">
        <f t="shared" si="86"/>
        <v>22642.95</v>
      </c>
    </row>
    <row r="204" spans="1:10" ht="25.5">
      <c r="A204" s="2"/>
      <c r="B204" s="2"/>
      <c r="C204" s="2"/>
      <c r="D204" s="3" t="s">
        <v>756</v>
      </c>
      <c r="E204" s="61">
        <f>F204+G204+H204+I204+J204</f>
        <v>8775</v>
      </c>
      <c r="F204" s="239"/>
      <c r="G204" s="236"/>
      <c r="H204" s="237"/>
      <c r="I204" s="238"/>
      <c r="J204" s="540">
        <v>8775</v>
      </c>
    </row>
    <row r="205" spans="1:10" ht="25.5">
      <c r="A205" s="2"/>
      <c r="B205" s="2"/>
      <c r="C205" s="2"/>
      <c r="D205" s="3" t="s">
        <v>757</v>
      </c>
      <c r="E205" s="61">
        <f>F205+G205+H205+I205+J205</f>
        <v>13867.95</v>
      </c>
      <c r="F205" s="239"/>
      <c r="G205" s="236"/>
      <c r="H205" s="237"/>
      <c r="I205" s="238"/>
      <c r="J205" s="540">
        <v>13867.95</v>
      </c>
    </row>
    <row r="206" spans="1:10" ht="25.5">
      <c r="A206" s="2"/>
      <c r="B206" s="2" t="s">
        <v>758</v>
      </c>
      <c r="C206" s="2"/>
      <c r="D206" s="3" t="s">
        <v>344</v>
      </c>
      <c r="E206" s="61">
        <f aca="true" t="shared" si="87" ref="E206:J206">E207</f>
        <v>9869.984</v>
      </c>
      <c r="F206" s="239">
        <f t="shared" si="87"/>
        <v>0</v>
      </c>
      <c r="G206" s="236">
        <f t="shared" si="87"/>
        <v>9869.984</v>
      </c>
      <c r="H206" s="237">
        <f t="shared" si="87"/>
        <v>0</v>
      </c>
      <c r="I206" s="238">
        <f t="shared" si="87"/>
        <v>0</v>
      </c>
      <c r="J206" s="540">
        <f t="shared" si="87"/>
        <v>0</v>
      </c>
    </row>
    <row r="207" spans="1:10" ht="25.5">
      <c r="A207" s="2"/>
      <c r="B207" s="2" t="s">
        <v>759</v>
      </c>
      <c r="C207" s="2"/>
      <c r="D207" s="3" t="s">
        <v>760</v>
      </c>
      <c r="E207" s="61">
        <f aca="true" t="shared" si="88" ref="E207:J207">E208+E210</f>
        <v>9869.984</v>
      </c>
      <c r="F207" s="239">
        <f t="shared" si="88"/>
        <v>0</v>
      </c>
      <c r="G207" s="236">
        <f t="shared" si="88"/>
        <v>9869.984</v>
      </c>
      <c r="H207" s="237">
        <f t="shared" si="88"/>
        <v>0</v>
      </c>
      <c r="I207" s="238">
        <f t="shared" si="88"/>
        <v>0</v>
      </c>
      <c r="J207" s="540">
        <f t="shared" si="88"/>
        <v>0</v>
      </c>
    </row>
    <row r="208" spans="1:10" ht="12.75">
      <c r="A208" s="2"/>
      <c r="B208" s="2" t="s">
        <v>761</v>
      </c>
      <c r="C208" s="2"/>
      <c r="D208" s="3" t="s">
        <v>463</v>
      </c>
      <c r="E208" s="61">
        <f aca="true" t="shared" si="89" ref="E208:J208">E209</f>
        <v>1237.934</v>
      </c>
      <c r="F208" s="239">
        <f t="shared" si="89"/>
        <v>0</v>
      </c>
      <c r="G208" s="236">
        <f t="shared" si="89"/>
        <v>1237.934</v>
      </c>
      <c r="H208" s="237">
        <f t="shared" si="89"/>
        <v>0</v>
      </c>
      <c r="I208" s="238">
        <f t="shared" si="89"/>
        <v>0</v>
      </c>
      <c r="J208" s="540">
        <f t="shared" si="89"/>
        <v>0</v>
      </c>
    </row>
    <row r="209" spans="1:10" ht="15" customHeight="1">
      <c r="A209" s="2"/>
      <c r="B209" s="2"/>
      <c r="C209" s="2" t="s">
        <v>320</v>
      </c>
      <c r="D209" s="3" t="s">
        <v>439</v>
      </c>
      <c r="E209" s="61">
        <f>F209+G209+H209+I209+J209</f>
        <v>1237.934</v>
      </c>
      <c r="F209" s="239"/>
      <c r="G209" s="236">
        <v>1237.934</v>
      </c>
      <c r="H209" s="237"/>
      <c r="I209" s="238"/>
      <c r="J209" s="540"/>
    </row>
    <row r="210" spans="1:10" ht="25.5">
      <c r="A210" s="2"/>
      <c r="B210" s="2" t="s">
        <v>762</v>
      </c>
      <c r="C210" s="2"/>
      <c r="D210" s="3" t="s">
        <v>757</v>
      </c>
      <c r="E210" s="61">
        <f aca="true" t="shared" si="90" ref="E210:J210">E211</f>
        <v>8632.05</v>
      </c>
      <c r="F210" s="239">
        <f t="shared" si="90"/>
        <v>0</v>
      </c>
      <c r="G210" s="236">
        <f t="shared" si="90"/>
        <v>8632.05</v>
      </c>
      <c r="H210" s="237">
        <f t="shared" si="90"/>
        <v>0</v>
      </c>
      <c r="I210" s="238">
        <f t="shared" si="90"/>
        <v>0</v>
      </c>
      <c r="J210" s="540">
        <f t="shared" si="90"/>
        <v>0</v>
      </c>
    </row>
    <row r="211" spans="1:10" ht="12.75" customHeight="1">
      <c r="A211" s="2"/>
      <c r="B211" s="2"/>
      <c r="C211" s="2" t="s">
        <v>320</v>
      </c>
      <c r="D211" s="3" t="s">
        <v>439</v>
      </c>
      <c r="E211" s="61">
        <f>F211+G211+H211+I211+J211</f>
        <v>8632.05</v>
      </c>
      <c r="F211" s="239"/>
      <c r="G211" s="236">
        <v>8632.05</v>
      </c>
      <c r="H211" s="237"/>
      <c r="I211" s="238"/>
      <c r="J211" s="540"/>
    </row>
    <row r="212" spans="1:10" ht="27" customHeight="1">
      <c r="A212" s="2"/>
      <c r="B212" s="2" t="s">
        <v>703</v>
      </c>
      <c r="C212" s="2"/>
      <c r="D212" s="3" t="s">
        <v>339</v>
      </c>
      <c r="E212" s="61">
        <f aca="true" t="shared" si="91" ref="E212:J212">E213</f>
        <v>1070</v>
      </c>
      <c r="F212" s="239">
        <f t="shared" si="91"/>
        <v>0</v>
      </c>
      <c r="G212" s="236">
        <f t="shared" si="91"/>
        <v>1070</v>
      </c>
      <c r="H212" s="237">
        <f t="shared" si="91"/>
        <v>0</v>
      </c>
      <c r="I212" s="238">
        <f t="shared" si="91"/>
        <v>0</v>
      </c>
      <c r="J212" s="540">
        <f t="shared" si="91"/>
        <v>0</v>
      </c>
    </row>
    <row r="213" spans="1:10" ht="38.25">
      <c r="A213" s="2"/>
      <c r="B213" s="2" t="s">
        <v>733</v>
      </c>
      <c r="C213" s="2"/>
      <c r="D213" s="3" t="s">
        <v>734</v>
      </c>
      <c r="E213" s="61">
        <f aca="true" t="shared" si="92" ref="E213:J213">E214+E216+E218</f>
        <v>1070</v>
      </c>
      <c r="F213" s="239">
        <f t="shared" si="92"/>
        <v>0</v>
      </c>
      <c r="G213" s="236">
        <f t="shared" si="92"/>
        <v>1070</v>
      </c>
      <c r="H213" s="237">
        <f t="shared" si="92"/>
        <v>0</v>
      </c>
      <c r="I213" s="238">
        <f t="shared" si="92"/>
        <v>0</v>
      </c>
      <c r="J213" s="540">
        <f t="shared" si="92"/>
        <v>0</v>
      </c>
    </row>
    <row r="214" spans="1:10" ht="12.75">
      <c r="A214" s="2"/>
      <c r="B214" s="2" t="s">
        <v>763</v>
      </c>
      <c r="C214" s="2"/>
      <c r="D214" s="3" t="s">
        <v>464</v>
      </c>
      <c r="E214" s="61">
        <f aca="true" t="shared" si="93" ref="E214:J214">E215</f>
        <v>300</v>
      </c>
      <c r="F214" s="239">
        <f t="shared" si="93"/>
        <v>0</v>
      </c>
      <c r="G214" s="236">
        <f t="shared" si="93"/>
        <v>300</v>
      </c>
      <c r="H214" s="237">
        <f t="shared" si="93"/>
        <v>0</v>
      </c>
      <c r="I214" s="238">
        <f t="shared" si="93"/>
        <v>0</v>
      </c>
      <c r="J214" s="540">
        <f t="shared" si="93"/>
        <v>0</v>
      </c>
    </row>
    <row r="215" spans="1:10" ht="12.75" customHeight="1">
      <c r="A215" s="2"/>
      <c r="B215" s="2"/>
      <c r="C215" s="2" t="s">
        <v>320</v>
      </c>
      <c r="D215" s="3" t="s">
        <v>439</v>
      </c>
      <c r="E215" s="61">
        <f>F215+G215+H215+I215+J215</f>
        <v>300</v>
      </c>
      <c r="F215" s="239"/>
      <c r="G215" s="236">
        <v>300</v>
      </c>
      <c r="H215" s="237"/>
      <c r="I215" s="238"/>
      <c r="J215" s="540"/>
    </row>
    <row r="216" spans="1:10" ht="12.75">
      <c r="A216" s="2"/>
      <c r="B216" s="2" t="s">
        <v>764</v>
      </c>
      <c r="C216" s="2"/>
      <c r="D216" s="3" t="s">
        <v>765</v>
      </c>
      <c r="E216" s="61">
        <f aca="true" t="shared" si="94" ref="E216:J216">E217</f>
        <v>300</v>
      </c>
      <c r="F216" s="239">
        <f t="shared" si="94"/>
        <v>0</v>
      </c>
      <c r="G216" s="236">
        <f t="shared" si="94"/>
        <v>300</v>
      </c>
      <c r="H216" s="237">
        <f t="shared" si="94"/>
        <v>0</v>
      </c>
      <c r="I216" s="238">
        <f t="shared" si="94"/>
        <v>0</v>
      </c>
      <c r="J216" s="540">
        <f t="shared" si="94"/>
        <v>0</v>
      </c>
    </row>
    <row r="217" spans="1:10" ht="13.5" customHeight="1">
      <c r="A217" s="2"/>
      <c r="B217" s="2"/>
      <c r="C217" s="2" t="s">
        <v>320</v>
      </c>
      <c r="D217" s="3" t="s">
        <v>439</v>
      </c>
      <c r="E217" s="61">
        <f>F217+G217+H217+I217+J217</f>
        <v>300</v>
      </c>
      <c r="F217" s="239"/>
      <c r="G217" s="236">
        <v>300</v>
      </c>
      <c r="H217" s="237"/>
      <c r="I217" s="238"/>
      <c r="J217" s="540"/>
    </row>
    <row r="218" spans="1:10" ht="13.5" customHeight="1">
      <c r="A218" s="2"/>
      <c r="B218" s="2" t="s">
        <v>766</v>
      </c>
      <c r="C218" s="2"/>
      <c r="D218" s="3" t="s">
        <v>465</v>
      </c>
      <c r="E218" s="61">
        <f aca="true" t="shared" si="95" ref="E218:J218">E219</f>
        <v>470</v>
      </c>
      <c r="F218" s="239">
        <f t="shared" si="95"/>
        <v>0</v>
      </c>
      <c r="G218" s="236">
        <f t="shared" si="95"/>
        <v>470</v>
      </c>
      <c r="H218" s="237">
        <f t="shared" si="95"/>
        <v>0</v>
      </c>
      <c r="I218" s="238">
        <f t="shared" si="95"/>
        <v>0</v>
      </c>
      <c r="J218" s="540">
        <f t="shared" si="95"/>
        <v>0</v>
      </c>
    </row>
    <row r="219" spans="1:10" ht="14.25" customHeight="1">
      <c r="A219" s="2"/>
      <c r="B219" s="2"/>
      <c r="C219" s="2" t="s">
        <v>320</v>
      </c>
      <c r="D219" s="3" t="s">
        <v>439</v>
      </c>
      <c r="E219" s="61">
        <f>F219+G219+H219+I219+J219</f>
        <v>470</v>
      </c>
      <c r="F219" s="239"/>
      <c r="G219" s="236">
        <v>470</v>
      </c>
      <c r="H219" s="237"/>
      <c r="I219" s="238"/>
      <c r="J219" s="540"/>
    </row>
    <row r="220" spans="1:12" s="14" customFormat="1" ht="12.75">
      <c r="A220" s="10" t="s">
        <v>767</v>
      </c>
      <c r="B220" s="10"/>
      <c r="C220" s="10"/>
      <c r="D220" s="75" t="s">
        <v>768</v>
      </c>
      <c r="E220" s="341">
        <f aca="true" t="shared" si="96" ref="E220:J220">E221</f>
        <v>8317.264</v>
      </c>
      <c r="F220" s="228">
        <f t="shared" si="96"/>
        <v>0</v>
      </c>
      <c r="G220" s="229">
        <f t="shared" si="96"/>
        <v>0</v>
      </c>
      <c r="H220" s="230">
        <f t="shared" si="96"/>
        <v>2987.13</v>
      </c>
      <c r="I220" s="231">
        <f t="shared" si="96"/>
        <v>0</v>
      </c>
      <c r="J220" s="536">
        <f t="shared" si="96"/>
        <v>5330.134</v>
      </c>
      <c r="K220" s="346"/>
      <c r="L220" s="346"/>
    </row>
    <row r="221" spans="1:10" ht="12.75">
      <c r="A221" s="2" t="s">
        <v>769</v>
      </c>
      <c r="B221" s="2"/>
      <c r="C221" s="2"/>
      <c r="D221" s="3" t="s">
        <v>770</v>
      </c>
      <c r="E221" s="61">
        <f aca="true" t="shared" si="97" ref="E221:J221">E222+E226+E230</f>
        <v>8317.264</v>
      </c>
      <c r="F221" s="239">
        <f t="shared" si="97"/>
        <v>0</v>
      </c>
      <c r="G221" s="236">
        <f t="shared" si="97"/>
        <v>0</v>
      </c>
      <c r="H221" s="237">
        <f t="shared" si="97"/>
        <v>2987.13</v>
      </c>
      <c r="I221" s="238">
        <f t="shared" si="97"/>
        <v>0</v>
      </c>
      <c r="J221" s="540">
        <f t="shared" si="97"/>
        <v>5330.134</v>
      </c>
    </row>
    <row r="222" spans="1:10" ht="12.75">
      <c r="A222" s="2"/>
      <c r="B222" s="2" t="s">
        <v>771</v>
      </c>
      <c r="C222" s="2"/>
      <c r="D222" s="3" t="s">
        <v>772</v>
      </c>
      <c r="E222" s="61">
        <f>E223</f>
        <v>443.645</v>
      </c>
      <c r="F222" s="239">
        <f aca="true" t="shared" si="98" ref="F222:J224">F223</f>
        <v>0</v>
      </c>
      <c r="G222" s="236">
        <f t="shared" si="98"/>
        <v>0</v>
      </c>
      <c r="H222" s="237">
        <f t="shared" si="98"/>
        <v>0</v>
      </c>
      <c r="I222" s="238">
        <f t="shared" si="98"/>
        <v>0</v>
      </c>
      <c r="J222" s="540">
        <f t="shared" si="98"/>
        <v>443.645</v>
      </c>
    </row>
    <row r="223" spans="1:10" ht="25.5">
      <c r="A223" s="2"/>
      <c r="B223" s="2" t="s">
        <v>773</v>
      </c>
      <c r="C223" s="2"/>
      <c r="D223" s="3" t="s">
        <v>774</v>
      </c>
      <c r="E223" s="61">
        <f>E224</f>
        <v>443.645</v>
      </c>
      <c r="F223" s="239">
        <f t="shared" si="98"/>
        <v>0</v>
      </c>
      <c r="G223" s="236">
        <f t="shared" si="98"/>
        <v>0</v>
      </c>
      <c r="H223" s="237">
        <f t="shared" si="98"/>
        <v>0</v>
      </c>
      <c r="I223" s="238">
        <f t="shared" si="98"/>
        <v>0</v>
      </c>
      <c r="J223" s="540">
        <f t="shared" si="98"/>
        <v>443.645</v>
      </c>
    </row>
    <row r="224" spans="1:10" ht="12.75">
      <c r="A224" s="2"/>
      <c r="B224" s="2" t="s">
        <v>775</v>
      </c>
      <c r="C224" s="2"/>
      <c r="D224" s="3" t="s">
        <v>776</v>
      </c>
      <c r="E224" s="61">
        <f>E225</f>
        <v>443.645</v>
      </c>
      <c r="F224" s="239">
        <f t="shared" si="98"/>
        <v>0</v>
      </c>
      <c r="G224" s="236">
        <f t="shared" si="98"/>
        <v>0</v>
      </c>
      <c r="H224" s="237">
        <f t="shared" si="98"/>
        <v>0</v>
      </c>
      <c r="I224" s="238">
        <f t="shared" si="98"/>
        <v>0</v>
      </c>
      <c r="J224" s="540">
        <f t="shared" si="98"/>
        <v>443.645</v>
      </c>
    </row>
    <row r="225" spans="1:10" ht="12.75">
      <c r="A225" s="2"/>
      <c r="B225" s="2"/>
      <c r="C225" s="2" t="s">
        <v>633</v>
      </c>
      <c r="D225" s="3" t="s">
        <v>634</v>
      </c>
      <c r="E225" s="61">
        <f>F225+G225+H225+I225+J225</f>
        <v>443.645</v>
      </c>
      <c r="F225" s="239"/>
      <c r="G225" s="236"/>
      <c r="H225" s="237"/>
      <c r="I225" s="238"/>
      <c r="J225" s="540">
        <v>443.645</v>
      </c>
    </row>
    <row r="226" spans="1:10" ht="12.75">
      <c r="A226" s="2"/>
      <c r="B226" s="2" t="s">
        <v>777</v>
      </c>
      <c r="C226" s="2"/>
      <c r="D226" s="3" t="s">
        <v>778</v>
      </c>
      <c r="E226" s="61">
        <f aca="true" t="shared" si="99" ref="E226:J228">E227</f>
        <v>2987.13</v>
      </c>
      <c r="F226" s="239">
        <f t="shared" si="99"/>
        <v>0</v>
      </c>
      <c r="G226" s="236">
        <f t="shared" si="99"/>
        <v>0</v>
      </c>
      <c r="H226" s="237">
        <f t="shared" si="99"/>
        <v>2987.13</v>
      </c>
      <c r="I226" s="238">
        <f t="shared" si="99"/>
        <v>0</v>
      </c>
      <c r="J226" s="540">
        <f t="shared" si="99"/>
        <v>0</v>
      </c>
    </row>
    <row r="227" spans="1:10" ht="25.5">
      <c r="A227" s="2"/>
      <c r="B227" s="2" t="s">
        <v>779</v>
      </c>
      <c r="C227" s="2"/>
      <c r="D227" s="3" t="s">
        <v>780</v>
      </c>
      <c r="E227" s="61">
        <f t="shared" si="99"/>
        <v>2987.13</v>
      </c>
      <c r="F227" s="239">
        <f t="shared" si="99"/>
        <v>0</v>
      </c>
      <c r="G227" s="236">
        <f t="shared" si="99"/>
        <v>0</v>
      </c>
      <c r="H227" s="237">
        <f t="shared" si="99"/>
        <v>2987.13</v>
      </c>
      <c r="I227" s="238">
        <f t="shared" si="99"/>
        <v>0</v>
      </c>
      <c r="J227" s="540">
        <f t="shared" si="99"/>
        <v>0</v>
      </c>
    </row>
    <row r="228" spans="1:10" ht="12.75">
      <c r="A228" s="2"/>
      <c r="B228" s="2" t="s">
        <v>781</v>
      </c>
      <c r="C228" s="2"/>
      <c r="D228" s="3" t="s">
        <v>782</v>
      </c>
      <c r="E228" s="61">
        <f t="shared" si="99"/>
        <v>2987.13</v>
      </c>
      <c r="F228" s="239">
        <f t="shared" si="99"/>
        <v>0</v>
      </c>
      <c r="G228" s="236">
        <f t="shared" si="99"/>
        <v>0</v>
      </c>
      <c r="H228" s="237">
        <f t="shared" si="99"/>
        <v>2987.13</v>
      </c>
      <c r="I228" s="238">
        <f t="shared" si="99"/>
        <v>0</v>
      </c>
      <c r="J228" s="540">
        <f t="shared" si="99"/>
        <v>0</v>
      </c>
    </row>
    <row r="229" spans="1:10" ht="12.75">
      <c r="A229" s="2"/>
      <c r="B229" s="2"/>
      <c r="C229" s="2" t="s">
        <v>633</v>
      </c>
      <c r="D229" s="3" t="s">
        <v>634</v>
      </c>
      <c r="E229" s="61">
        <f>F229+G229+H229+I229+J229</f>
        <v>2987.13</v>
      </c>
      <c r="F229" s="239"/>
      <c r="G229" s="236"/>
      <c r="H229" s="237">
        <v>2987.13</v>
      </c>
      <c r="I229" s="238"/>
      <c r="J229" s="540"/>
    </row>
    <row r="230" spans="1:10" ht="25.5">
      <c r="A230" s="2"/>
      <c r="B230" s="2" t="s">
        <v>783</v>
      </c>
      <c r="C230" s="2"/>
      <c r="D230" s="3" t="s">
        <v>784</v>
      </c>
      <c r="E230" s="61">
        <f>E231</f>
        <v>4886.489</v>
      </c>
      <c r="F230" s="239">
        <f aca="true" t="shared" si="100" ref="F230:J231">F231</f>
        <v>0</v>
      </c>
      <c r="G230" s="236">
        <f t="shared" si="100"/>
        <v>0</v>
      </c>
      <c r="H230" s="237">
        <f t="shared" si="100"/>
        <v>0</v>
      </c>
      <c r="I230" s="238">
        <f t="shared" si="100"/>
        <v>0</v>
      </c>
      <c r="J230" s="540">
        <f t="shared" si="100"/>
        <v>4886.489</v>
      </c>
    </row>
    <row r="231" spans="1:10" ht="25.5">
      <c r="A231" s="2"/>
      <c r="B231" s="2" t="s">
        <v>785</v>
      </c>
      <c r="C231" s="2"/>
      <c r="D231" s="3" t="s">
        <v>786</v>
      </c>
      <c r="E231" s="61">
        <f>E232</f>
        <v>4886.489</v>
      </c>
      <c r="F231" s="239">
        <f t="shared" si="100"/>
        <v>0</v>
      </c>
      <c r="G231" s="236">
        <f t="shared" si="100"/>
        <v>0</v>
      </c>
      <c r="H231" s="237">
        <f t="shared" si="100"/>
        <v>0</v>
      </c>
      <c r="I231" s="238">
        <f t="shared" si="100"/>
        <v>0</v>
      </c>
      <c r="J231" s="540">
        <f t="shared" si="100"/>
        <v>4886.489</v>
      </c>
    </row>
    <row r="232" spans="1:10" ht="12.75">
      <c r="A232" s="2"/>
      <c r="B232" s="2"/>
      <c r="C232" s="2" t="s">
        <v>633</v>
      </c>
      <c r="D232" s="3" t="s">
        <v>634</v>
      </c>
      <c r="E232" s="61">
        <f>F232+G232+H232+I232+J232</f>
        <v>4886.489</v>
      </c>
      <c r="F232" s="239"/>
      <c r="G232" s="236"/>
      <c r="H232" s="237"/>
      <c r="I232" s="238"/>
      <c r="J232" s="540">
        <v>4886.489</v>
      </c>
    </row>
    <row r="233" spans="1:10" ht="12.75">
      <c r="A233" s="10" t="s">
        <v>787</v>
      </c>
      <c r="B233" s="10"/>
      <c r="C233" s="10"/>
      <c r="D233" s="75" t="s">
        <v>788</v>
      </c>
      <c r="E233" s="341">
        <f aca="true" t="shared" si="101" ref="E233:J233">E234+E247</f>
        <v>18040.785</v>
      </c>
      <c r="F233" s="228">
        <f t="shared" si="101"/>
        <v>313.235</v>
      </c>
      <c r="G233" s="229">
        <f>G234+G247</f>
        <v>1100</v>
      </c>
      <c r="H233" s="230">
        <f t="shared" si="101"/>
        <v>0</v>
      </c>
      <c r="I233" s="231">
        <f t="shared" si="101"/>
        <v>0</v>
      </c>
      <c r="J233" s="536">
        <f t="shared" si="101"/>
        <v>16627.55</v>
      </c>
    </row>
    <row r="234" spans="1:10" ht="12.75">
      <c r="A234" s="2" t="s">
        <v>789</v>
      </c>
      <c r="B234" s="2"/>
      <c r="C234" s="2"/>
      <c r="D234" s="3" t="s">
        <v>790</v>
      </c>
      <c r="E234" s="61">
        <f aca="true" t="shared" si="102" ref="E234:J234">E235+E240+E243</f>
        <v>17440.785</v>
      </c>
      <c r="F234" s="239">
        <f t="shared" si="102"/>
        <v>313.235</v>
      </c>
      <c r="G234" s="236">
        <f t="shared" si="102"/>
        <v>500</v>
      </c>
      <c r="H234" s="237">
        <f t="shared" si="102"/>
        <v>0</v>
      </c>
      <c r="I234" s="238">
        <f t="shared" si="102"/>
        <v>0</v>
      </c>
      <c r="J234" s="540">
        <f t="shared" si="102"/>
        <v>16627.55</v>
      </c>
    </row>
    <row r="235" spans="1:10" ht="25.5">
      <c r="A235" s="2"/>
      <c r="B235" s="2" t="s">
        <v>637</v>
      </c>
      <c r="C235" s="2"/>
      <c r="D235" s="3" t="s">
        <v>638</v>
      </c>
      <c r="E235" s="61">
        <f aca="true" t="shared" si="103" ref="E235:J238">E236</f>
        <v>16627.55</v>
      </c>
      <c r="F235" s="239">
        <f t="shared" si="103"/>
        <v>0</v>
      </c>
      <c r="G235" s="236">
        <f t="shared" si="103"/>
        <v>0</v>
      </c>
      <c r="H235" s="237">
        <f t="shared" si="103"/>
        <v>0</v>
      </c>
      <c r="I235" s="238">
        <f t="shared" si="103"/>
        <v>0</v>
      </c>
      <c r="J235" s="540">
        <f t="shared" si="103"/>
        <v>16627.55</v>
      </c>
    </row>
    <row r="236" spans="1:10" ht="63.75">
      <c r="A236" s="2"/>
      <c r="B236" s="2" t="s">
        <v>691</v>
      </c>
      <c r="C236" s="2"/>
      <c r="D236" s="164" t="s">
        <v>692</v>
      </c>
      <c r="E236" s="61">
        <f>E237</f>
        <v>16627.55</v>
      </c>
      <c r="F236" s="239">
        <f t="shared" si="103"/>
        <v>0</v>
      </c>
      <c r="G236" s="236">
        <f t="shared" si="103"/>
        <v>0</v>
      </c>
      <c r="H236" s="237">
        <f t="shared" si="103"/>
        <v>0</v>
      </c>
      <c r="I236" s="238">
        <f t="shared" si="103"/>
        <v>0</v>
      </c>
      <c r="J236" s="540">
        <f t="shared" si="103"/>
        <v>16627.55</v>
      </c>
    </row>
    <row r="237" spans="1:10" ht="51">
      <c r="A237" s="2"/>
      <c r="B237" s="2" t="s">
        <v>693</v>
      </c>
      <c r="C237" s="2"/>
      <c r="D237" s="3" t="s">
        <v>418</v>
      </c>
      <c r="E237" s="61">
        <f>E238</f>
        <v>16627.55</v>
      </c>
      <c r="F237" s="239">
        <f t="shared" si="103"/>
        <v>0</v>
      </c>
      <c r="G237" s="236">
        <f t="shared" si="103"/>
        <v>0</v>
      </c>
      <c r="H237" s="237">
        <f t="shared" si="103"/>
        <v>0</v>
      </c>
      <c r="I237" s="238">
        <f t="shared" si="103"/>
        <v>0</v>
      </c>
      <c r="J237" s="540">
        <f t="shared" si="103"/>
        <v>16627.55</v>
      </c>
    </row>
    <row r="238" spans="1:10" ht="12.75" customHeight="1">
      <c r="A238" s="2"/>
      <c r="B238" s="2"/>
      <c r="C238" s="2" t="s">
        <v>320</v>
      </c>
      <c r="D238" s="3" t="s">
        <v>439</v>
      </c>
      <c r="E238" s="61">
        <f>E239</f>
        <v>16627.55</v>
      </c>
      <c r="F238" s="239">
        <f t="shared" si="103"/>
        <v>0</v>
      </c>
      <c r="G238" s="236">
        <f t="shared" si="103"/>
        <v>0</v>
      </c>
      <c r="H238" s="237">
        <f t="shared" si="103"/>
        <v>0</v>
      </c>
      <c r="I238" s="238">
        <f t="shared" si="103"/>
        <v>0</v>
      </c>
      <c r="J238" s="540">
        <f t="shared" si="103"/>
        <v>16627.55</v>
      </c>
    </row>
    <row r="239" spans="1:10" ht="25.5">
      <c r="A239" s="2"/>
      <c r="B239" s="2"/>
      <c r="C239" s="2"/>
      <c r="D239" s="3" t="s">
        <v>466</v>
      </c>
      <c r="E239" s="61">
        <f>F239+G239+H239+I239+J239</f>
        <v>16627.55</v>
      </c>
      <c r="F239" s="232"/>
      <c r="G239" s="233"/>
      <c r="H239" s="234"/>
      <c r="I239" s="235"/>
      <c r="J239" s="539">
        <v>16627.55</v>
      </c>
    </row>
    <row r="240" spans="1:10" ht="12.75">
      <c r="A240" s="2"/>
      <c r="B240" s="2" t="s">
        <v>791</v>
      </c>
      <c r="C240" s="2"/>
      <c r="D240" s="3" t="s">
        <v>792</v>
      </c>
      <c r="E240" s="61">
        <f>E241</f>
        <v>313.235</v>
      </c>
      <c r="F240" s="239">
        <f aca="true" t="shared" si="104" ref="F240:J241">F241</f>
        <v>313.235</v>
      </c>
      <c r="G240" s="236">
        <f t="shared" si="104"/>
        <v>0</v>
      </c>
      <c r="H240" s="237">
        <f t="shared" si="104"/>
        <v>0</v>
      </c>
      <c r="I240" s="238">
        <f t="shared" si="104"/>
        <v>0</v>
      </c>
      <c r="J240" s="540">
        <f t="shared" si="104"/>
        <v>0</v>
      </c>
    </row>
    <row r="241" spans="1:10" ht="38.25">
      <c r="A241" s="2"/>
      <c r="B241" s="2" t="s">
        <v>793</v>
      </c>
      <c r="C241" s="2"/>
      <c r="D241" s="3" t="s">
        <v>794</v>
      </c>
      <c r="E241" s="61">
        <f>E242</f>
        <v>313.235</v>
      </c>
      <c r="F241" s="239">
        <f t="shared" si="104"/>
        <v>313.235</v>
      </c>
      <c r="G241" s="236">
        <f t="shared" si="104"/>
        <v>0</v>
      </c>
      <c r="H241" s="237">
        <f t="shared" si="104"/>
        <v>0</v>
      </c>
      <c r="I241" s="238">
        <f t="shared" si="104"/>
        <v>0</v>
      </c>
      <c r="J241" s="540">
        <f t="shared" si="104"/>
        <v>0</v>
      </c>
    </row>
    <row r="242" spans="1:10" ht="26.25" customHeight="1">
      <c r="A242" s="2"/>
      <c r="B242" s="2"/>
      <c r="C242" s="2" t="s">
        <v>642</v>
      </c>
      <c r="D242" s="3" t="s">
        <v>643</v>
      </c>
      <c r="E242" s="61">
        <f>F242+G242+H242+I242+J242</f>
        <v>313.235</v>
      </c>
      <c r="F242" s="232">
        <v>313.235</v>
      </c>
      <c r="G242" s="233"/>
      <c r="H242" s="234"/>
      <c r="I242" s="235"/>
      <c r="J242" s="539"/>
    </row>
    <row r="243" spans="1:10" ht="25.5">
      <c r="A243" s="2"/>
      <c r="B243" s="2" t="s">
        <v>795</v>
      </c>
      <c r="C243" s="2"/>
      <c r="D243" s="3" t="s">
        <v>346</v>
      </c>
      <c r="E243" s="61">
        <f>E244</f>
        <v>500</v>
      </c>
      <c r="F243" s="239">
        <f aca="true" t="shared" si="105" ref="F243:J245">F244</f>
        <v>0</v>
      </c>
      <c r="G243" s="236">
        <f t="shared" si="105"/>
        <v>500</v>
      </c>
      <c r="H243" s="237">
        <f t="shared" si="105"/>
        <v>0</v>
      </c>
      <c r="I243" s="238">
        <f t="shared" si="105"/>
        <v>0</v>
      </c>
      <c r="J243" s="540">
        <f t="shared" si="105"/>
        <v>0</v>
      </c>
    </row>
    <row r="244" spans="1:10" ht="26.25" customHeight="1">
      <c r="A244" s="2"/>
      <c r="B244" s="2" t="s">
        <v>796</v>
      </c>
      <c r="C244" s="2"/>
      <c r="D244" s="3" t="s">
        <v>797</v>
      </c>
      <c r="E244" s="61">
        <f>E245</f>
        <v>500</v>
      </c>
      <c r="F244" s="239">
        <f t="shared" si="105"/>
        <v>0</v>
      </c>
      <c r="G244" s="236">
        <f t="shared" si="105"/>
        <v>500</v>
      </c>
      <c r="H244" s="237">
        <f t="shared" si="105"/>
        <v>0</v>
      </c>
      <c r="I244" s="238">
        <f t="shared" si="105"/>
        <v>0</v>
      </c>
      <c r="J244" s="540">
        <f t="shared" si="105"/>
        <v>0</v>
      </c>
    </row>
    <row r="245" spans="1:10" ht="25.5">
      <c r="A245" s="2"/>
      <c r="B245" s="2" t="s">
        <v>798</v>
      </c>
      <c r="C245" s="2"/>
      <c r="D245" s="3" t="s">
        <v>799</v>
      </c>
      <c r="E245" s="61">
        <f>E246</f>
        <v>500</v>
      </c>
      <c r="F245" s="239">
        <f t="shared" si="105"/>
        <v>0</v>
      </c>
      <c r="G245" s="236">
        <f t="shared" si="105"/>
        <v>500</v>
      </c>
      <c r="H245" s="237">
        <f t="shared" si="105"/>
        <v>0</v>
      </c>
      <c r="I245" s="238">
        <f t="shared" si="105"/>
        <v>0</v>
      </c>
      <c r="J245" s="540">
        <f t="shared" si="105"/>
        <v>0</v>
      </c>
    </row>
    <row r="246" spans="1:10" ht="15.75" customHeight="1">
      <c r="A246" s="2"/>
      <c r="B246" s="2"/>
      <c r="C246" s="2" t="s">
        <v>320</v>
      </c>
      <c r="D246" s="3" t="s">
        <v>439</v>
      </c>
      <c r="E246" s="61">
        <f>F246+G246+H246+I246+J246</f>
        <v>500</v>
      </c>
      <c r="F246" s="232"/>
      <c r="G246" s="233">
        <v>500</v>
      </c>
      <c r="H246" s="234"/>
      <c r="I246" s="235"/>
      <c r="J246" s="539"/>
    </row>
    <row r="247" spans="1:10" ht="12.75">
      <c r="A247" s="2" t="s">
        <v>800</v>
      </c>
      <c r="B247" s="2"/>
      <c r="C247" s="2"/>
      <c r="D247" s="3" t="s">
        <v>801</v>
      </c>
      <c r="E247" s="61">
        <f aca="true" t="shared" si="106" ref="E247:J250">E248</f>
        <v>600</v>
      </c>
      <c r="F247" s="239">
        <f t="shared" si="106"/>
        <v>0</v>
      </c>
      <c r="G247" s="236">
        <f t="shared" si="106"/>
        <v>600</v>
      </c>
      <c r="H247" s="237">
        <f t="shared" si="106"/>
        <v>0</v>
      </c>
      <c r="I247" s="238">
        <f t="shared" si="106"/>
        <v>0</v>
      </c>
      <c r="J247" s="540">
        <f t="shared" si="106"/>
        <v>0</v>
      </c>
    </row>
    <row r="248" spans="1:10" ht="25.5">
      <c r="A248" s="2"/>
      <c r="B248" s="2" t="s">
        <v>718</v>
      </c>
      <c r="C248" s="2"/>
      <c r="D248" s="3" t="s">
        <v>336</v>
      </c>
      <c r="E248" s="61">
        <f>E249</f>
        <v>600</v>
      </c>
      <c r="F248" s="239">
        <f t="shared" si="106"/>
        <v>0</v>
      </c>
      <c r="G248" s="236">
        <f t="shared" si="106"/>
        <v>600</v>
      </c>
      <c r="H248" s="237">
        <f t="shared" si="106"/>
        <v>0</v>
      </c>
      <c r="I248" s="238">
        <f t="shared" si="106"/>
        <v>0</v>
      </c>
      <c r="J248" s="540">
        <f t="shared" si="106"/>
        <v>0</v>
      </c>
    </row>
    <row r="249" spans="1:10" ht="38.25">
      <c r="A249" s="2"/>
      <c r="B249" s="2" t="s">
        <v>719</v>
      </c>
      <c r="C249" s="2"/>
      <c r="D249" s="3" t="s">
        <v>720</v>
      </c>
      <c r="E249" s="61">
        <f>E250</f>
        <v>600</v>
      </c>
      <c r="F249" s="239">
        <f t="shared" si="106"/>
        <v>0</v>
      </c>
      <c r="G249" s="236">
        <f t="shared" si="106"/>
        <v>600</v>
      </c>
      <c r="H249" s="237">
        <f t="shared" si="106"/>
        <v>0</v>
      </c>
      <c r="I249" s="238">
        <f t="shared" si="106"/>
        <v>0</v>
      </c>
      <c r="J249" s="540">
        <f t="shared" si="106"/>
        <v>0</v>
      </c>
    </row>
    <row r="250" spans="1:10" ht="26.25" customHeight="1">
      <c r="A250" s="2"/>
      <c r="B250" s="97" t="s">
        <v>802</v>
      </c>
      <c r="C250" s="98"/>
      <c r="D250" s="72" t="s">
        <v>803</v>
      </c>
      <c r="E250" s="61">
        <f>E251</f>
        <v>600</v>
      </c>
      <c r="F250" s="239">
        <f t="shared" si="106"/>
        <v>0</v>
      </c>
      <c r="G250" s="236">
        <f t="shared" si="106"/>
        <v>600</v>
      </c>
      <c r="H250" s="237">
        <f t="shared" si="106"/>
        <v>0</v>
      </c>
      <c r="I250" s="238">
        <f t="shared" si="106"/>
        <v>0</v>
      </c>
      <c r="J250" s="540">
        <f t="shared" si="106"/>
        <v>0</v>
      </c>
    </row>
    <row r="251" spans="1:10" ht="14.25" customHeight="1">
      <c r="A251" s="2"/>
      <c r="B251" s="2"/>
      <c r="C251" s="2" t="s">
        <v>320</v>
      </c>
      <c r="D251" s="3" t="s">
        <v>439</v>
      </c>
      <c r="E251" s="61">
        <f>F251+G251+H251+I251+J251</f>
        <v>600</v>
      </c>
      <c r="F251" s="232"/>
      <c r="G251" s="233">
        <v>600</v>
      </c>
      <c r="H251" s="234"/>
      <c r="I251" s="235"/>
      <c r="J251" s="539"/>
    </row>
    <row r="252" spans="1:12" s="14" customFormat="1" ht="25.5">
      <c r="A252" s="10" t="s">
        <v>270</v>
      </c>
      <c r="B252" s="10"/>
      <c r="C252" s="10"/>
      <c r="D252" s="75" t="s">
        <v>268</v>
      </c>
      <c r="E252" s="341">
        <f aca="true" t="shared" si="107" ref="E252:J252">E253+E257</f>
        <v>58845.3</v>
      </c>
      <c r="F252" s="347">
        <f t="shared" si="107"/>
        <v>58845.3</v>
      </c>
      <c r="G252" s="348">
        <f t="shared" si="107"/>
        <v>0</v>
      </c>
      <c r="H252" s="349">
        <f t="shared" si="107"/>
        <v>0</v>
      </c>
      <c r="I252" s="350">
        <f t="shared" si="107"/>
        <v>0</v>
      </c>
      <c r="J252" s="548">
        <f t="shared" si="107"/>
        <v>0</v>
      </c>
      <c r="K252" s="346"/>
      <c r="L252" s="346"/>
    </row>
    <row r="253" spans="1:10" ht="25.5">
      <c r="A253" s="2" t="s">
        <v>271</v>
      </c>
      <c r="B253" s="2"/>
      <c r="C253" s="2"/>
      <c r="D253" s="3" t="s">
        <v>272</v>
      </c>
      <c r="E253" s="61">
        <f>E254</f>
        <v>29589.3</v>
      </c>
      <c r="F253" s="342">
        <f>F254</f>
        <v>29589.3</v>
      </c>
      <c r="G253" s="343">
        <f aca="true" t="shared" si="108" ref="F253:J255">G254</f>
        <v>0</v>
      </c>
      <c r="H253" s="344">
        <f t="shared" si="108"/>
        <v>0</v>
      </c>
      <c r="I253" s="345">
        <f t="shared" si="108"/>
        <v>0</v>
      </c>
      <c r="J253" s="538">
        <f t="shared" si="108"/>
        <v>0</v>
      </c>
    </row>
    <row r="254" spans="1:10" ht="12.75">
      <c r="A254" s="2"/>
      <c r="B254" s="2" t="s">
        <v>331</v>
      </c>
      <c r="C254" s="2"/>
      <c r="D254" s="3" t="s">
        <v>274</v>
      </c>
      <c r="E254" s="61">
        <f>E255</f>
        <v>29589.3</v>
      </c>
      <c r="F254" s="342">
        <f t="shared" si="108"/>
        <v>29589.3</v>
      </c>
      <c r="G254" s="343">
        <f t="shared" si="108"/>
        <v>0</v>
      </c>
      <c r="H254" s="344">
        <f t="shared" si="108"/>
        <v>0</v>
      </c>
      <c r="I254" s="345">
        <f t="shared" si="108"/>
        <v>0</v>
      </c>
      <c r="J254" s="538">
        <f t="shared" si="108"/>
        <v>0</v>
      </c>
    </row>
    <row r="255" spans="1:10" ht="25.5">
      <c r="A255" s="2"/>
      <c r="B255" s="2" t="s">
        <v>332</v>
      </c>
      <c r="C255" s="2"/>
      <c r="D255" s="3" t="s">
        <v>273</v>
      </c>
      <c r="E255" s="61">
        <f>E256</f>
        <v>29589.3</v>
      </c>
      <c r="F255" s="342">
        <f t="shared" si="108"/>
        <v>29589.3</v>
      </c>
      <c r="G255" s="343">
        <f t="shared" si="108"/>
        <v>0</v>
      </c>
      <c r="H255" s="344">
        <f t="shared" si="108"/>
        <v>0</v>
      </c>
      <c r="I255" s="345">
        <f t="shared" si="108"/>
        <v>0</v>
      </c>
      <c r="J255" s="538">
        <f t="shared" si="108"/>
        <v>0</v>
      </c>
    </row>
    <row r="256" spans="1:10" ht="12.75">
      <c r="A256" s="2"/>
      <c r="B256" s="2"/>
      <c r="C256" s="2" t="s">
        <v>316</v>
      </c>
      <c r="D256" s="3" t="s">
        <v>301</v>
      </c>
      <c r="E256" s="61">
        <f>F256+G256+H256+I256+J256</f>
        <v>29589.3</v>
      </c>
      <c r="F256" s="232">
        <v>29589.3</v>
      </c>
      <c r="G256" s="233"/>
      <c r="H256" s="234"/>
      <c r="I256" s="235"/>
      <c r="J256" s="539"/>
    </row>
    <row r="257" spans="1:10" ht="12.75">
      <c r="A257" s="2" t="s">
        <v>804</v>
      </c>
      <c r="B257" s="2"/>
      <c r="C257" s="2"/>
      <c r="D257" s="3" t="s">
        <v>805</v>
      </c>
      <c r="E257" s="61">
        <f>E258</f>
        <v>29256</v>
      </c>
      <c r="F257" s="342">
        <f aca="true" t="shared" si="109" ref="F257:J259">F258</f>
        <v>29256</v>
      </c>
      <c r="G257" s="343">
        <f t="shared" si="109"/>
        <v>0</v>
      </c>
      <c r="H257" s="344">
        <f t="shared" si="109"/>
        <v>0</v>
      </c>
      <c r="I257" s="345">
        <f t="shared" si="109"/>
        <v>0</v>
      </c>
      <c r="J257" s="538">
        <f t="shared" si="109"/>
        <v>0</v>
      </c>
    </row>
    <row r="258" spans="1:10" ht="12.75">
      <c r="A258" s="2"/>
      <c r="B258" s="2" t="s">
        <v>331</v>
      </c>
      <c r="C258" s="2"/>
      <c r="D258" s="3" t="s">
        <v>274</v>
      </c>
      <c r="E258" s="61">
        <f>E259</f>
        <v>29256</v>
      </c>
      <c r="F258" s="342">
        <f t="shared" si="109"/>
        <v>29256</v>
      </c>
      <c r="G258" s="343">
        <f t="shared" si="109"/>
        <v>0</v>
      </c>
      <c r="H258" s="344">
        <f t="shared" si="109"/>
        <v>0</v>
      </c>
      <c r="I258" s="345">
        <f t="shared" si="109"/>
        <v>0</v>
      </c>
      <c r="J258" s="538">
        <f t="shared" si="109"/>
        <v>0</v>
      </c>
    </row>
    <row r="259" spans="1:10" ht="12.75">
      <c r="A259" s="2"/>
      <c r="B259" s="2" t="s">
        <v>806</v>
      </c>
      <c r="C259" s="2"/>
      <c r="D259" s="3" t="s">
        <v>807</v>
      </c>
      <c r="E259" s="61">
        <f>E260</f>
        <v>29256</v>
      </c>
      <c r="F259" s="342">
        <f t="shared" si="109"/>
        <v>29256</v>
      </c>
      <c r="G259" s="343">
        <f t="shared" si="109"/>
        <v>0</v>
      </c>
      <c r="H259" s="344">
        <f t="shared" si="109"/>
        <v>0</v>
      </c>
      <c r="I259" s="345">
        <f t="shared" si="109"/>
        <v>0</v>
      </c>
      <c r="J259" s="538">
        <f t="shared" si="109"/>
        <v>0</v>
      </c>
    </row>
    <row r="260" spans="1:10" ht="12.75">
      <c r="A260" s="2"/>
      <c r="B260" s="2"/>
      <c r="C260" s="2" t="s">
        <v>316</v>
      </c>
      <c r="D260" s="3" t="s">
        <v>301</v>
      </c>
      <c r="E260" s="61">
        <f>F260+G260+H260+I260+J260</f>
        <v>29256</v>
      </c>
      <c r="F260" s="232">
        <f>23756+5500</f>
        <v>29256</v>
      </c>
      <c r="G260" s="233"/>
      <c r="H260" s="234"/>
      <c r="I260" s="235"/>
      <c r="J260" s="539"/>
    </row>
    <row r="261" spans="1:10" ht="12.75">
      <c r="A261" s="12"/>
      <c r="B261" s="12"/>
      <c r="C261" s="12"/>
      <c r="D261" s="75" t="s">
        <v>322</v>
      </c>
      <c r="E261" s="378">
        <f>F261+G261+H261+I261+J261</f>
        <v>71262.264</v>
      </c>
      <c r="F261" s="379">
        <f>F10+F54+F59+F83+F133+F186+F198+F220+F233+F252</f>
        <v>65386.392</v>
      </c>
      <c r="G261" s="519">
        <f>G10+G54+G59+G83+G133+G186+G198+G220+G233+G252</f>
        <v>-20297.139</v>
      </c>
      <c r="H261" s="523">
        <f>H10+H54+H59+H83+H133+H186+H198+H220+H233+H252</f>
        <v>4566.43</v>
      </c>
      <c r="I261" s="525">
        <f>I10+I54+I59+I83+I133+I186+I198+I220+I233+I252</f>
        <v>3239.51</v>
      </c>
      <c r="J261" s="549">
        <f>J10+J54+J59+J83+J133+J186+J198+J220+J233+J252</f>
        <v>18367.071</v>
      </c>
    </row>
  </sheetData>
  <sheetProtection/>
  <mergeCells count="4">
    <mergeCell ref="D1:E1"/>
    <mergeCell ref="D2:E2"/>
    <mergeCell ref="D3:E3"/>
    <mergeCell ref="A5:E6"/>
  </mergeCells>
  <printOptions/>
  <pageMargins left="0.3937007874015748" right="0" top="0.3937007874015748" bottom="0" header="0.5118110236220472" footer="0.5118110236220472"/>
  <pageSetup fitToHeight="10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8515625" style="6" customWidth="1"/>
    <col min="2" max="2" width="10.140625" style="5" customWidth="1"/>
    <col min="3" max="3" width="6.28125" style="6" customWidth="1"/>
    <col min="4" max="4" width="59.8515625" style="76" customWidth="1"/>
    <col min="5" max="5" width="12.00390625" style="243" customWidth="1"/>
    <col min="6" max="6" width="12.00390625" style="7" customWidth="1"/>
    <col min="7" max="16384" width="9.140625" style="6" customWidth="1"/>
  </cols>
  <sheetData>
    <row r="1" spans="1:6" ht="12.75">
      <c r="A1" s="5"/>
      <c r="C1" s="5"/>
      <c r="D1" s="559" t="s">
        <v>568</v>
      </c>
      <c r="E1" s="559"/>
      <c r="F1" s="559"/>
    </row>
    <row r="2" spans="1:6" ht="12.75">
      <c r="A2" s="5"/>
      <c r="C2" s="5"/>
      <c r="D2" s="559" t="s">
        <v>265</v>
      </c>
      <c r="E2" s="559"/>
      <c r="F2" s="559"/>
    </row>
    <row r="3" spans="1:6" ht="12.75">
      <c r="A3" s="5"/>
      <c r="C3" s="5"/>
      <c r="D3" s="578" t="s">
        <v>594</v>
      </c>
      <c r="E3" s="578"/>
      <c r="F3" s="578"/>
    </row>
    <row r="4" spans="1:5" ht="12.75">
      <c r="A4" s="5"/>
      <c r="C4" s="5"/>
      <c r="D4" s="240"/>
      <c r="E4" s="241"/>
    </row>
    <row r="5" spans="1:6" s="50" customFormat="1" ht="15">
      <c r="A5" s="580" t="s">
        <v>491</v>
      </c>
      <c r="B5" s="580"/>
      <c r="C5" s="580"/>
      <c r="D5" s="580"/>
      <c r="E5" s="580"/>
      <c r="F5" s="580"/>
    </row>
    <row r="6" spans="1:6" s="51" customFormat="1" ht="32.25" customHeight="1">
      <c r="A6" s="580"/>
      <c r="B6" s="580"/>
      <c r="C6" s="580"/>
      <c r="D6" s="580"/>
      <c r="E6" s="580"/>
      <c r="F6" s="580"/>
    </row>
    <row r="7" spans="1:6" s="7" customFormat="1" ht="36">
      <c r="A7" s="165" t="s">
        <v>309</v>
      </c>
      <c r="B7" s="165" t="s">
        <v>310</v>
      </c>
      <c r="C7" s="165" t="s">
        <v>311</v>
      </c>
      <c r="D7" s="162" t="s">
        <v>312</v>
      </c>
      <c r="E7" s="242" t="s">
        <v>261</v>
      </c>
      <c r="F7" s="242" t="s">
        <v>435</v>
      </c>
    </row>
    <row r="8" spans="1:6" s="53" customFormat="1" ht="10.5">
      <c r="A8" s="9" t="s">
        <v>304</v>
      </c>
      <c r="B8" s="9" t="s">
        <v>314</v>
      </c>
      <c r="C8" s="9" t="s">
        <v>315</v>
      </c>
      <c r="D8" s="84">
        <v>4</v>
      </c>
      <c r="E8" s="64">
        <v>5</v>
      </c>
      <c r="F8" s="64">
        <v>6</v>
      </c>
    </row>
    <row r="9" spans="1:6" ht="12.75">
      <c r="A9" s="10" t="s">
        <v>305</v>
      </c>
      <c r="B9" s="10"/>
      <c r="C9" s="10"/>
      <c r="D9" s="75" t="s">
        <v>306</v>
      </c>
      <c r="E9" s="438">
        <f>E10</f>
        <v>-309.2</v>
      </c>
      <c r="F9" s="438">
        <f>F10</f>
        <v>-309.2</v>
      </c>
    </row>
    <row r="10" spans="1:6" ht="12.75">
      <c r="A10" s="2" t="s">
        <v>275</v>
      </c>
      <c r="B10" s="2"/>
      <c r="C10" s="2"/>
      <c r="D10" s="3" t="s">
        <v>287</v>
      </c>
      <c r="E10" s="391">
        <f>E11</f>
        <v>-309.2</v>
      </c>
      <c r="F10" s="391">
        <f>F11</f>
        <v>-309.2</v>
      </c>
    </row>
    <row r="11" spans="1:6" ht="24.75" customHeight="1">
      <c r="A11" s="2"/>
      <c r="B11" s="2" t="s">
        <v>330</v>
      </c>
      <c r="C11" s="2"/>
      <c r="D11" s="3" t="s">
        <v>298</v>
      </c>
      <c r="E11" s="385">
        <f>E12+E14+E16+E18+E20</f>
        <v>-309.2</v>
      </c>
      <c r="F11" s="385">
        <f>F12+F14+F16+F18+F20</f>
        <v>-309.2</v>
      </c>
    </row>
    <row r="12" spans="1:6" ht="27" customHeight="1">
      <c r="A12" s="2"/>
      <c r="B12" s="2" t="s">
        <v>347</v>
      </c>
      <c r="C12" s="2"/>
      <c r="D12" s="3" t="s">
        <v>286</v>
      </c>
      <c r="E12" s="391">
        <f>E13</f>
        <v>-41.5</v>
      </c>
      <c r="F12" s="391">
        <f>F13</f>
        <v>-41.5</v>
      </c>
    </row>
    <row r="13" spans="1:6" ht="51">
      <c r="A13" s="2"/>
      <c r="B13" s="2"/>
      <c r="C13" s="2" t="s">
        <v>302</v>
      </c>
      <c r="D13" s="3" t="s">
        <v>353</v>
      </c>
      <c r="E13" s="385">
        <v>-41.5</v>
      </c>
      <c r="F13" s="385">
        <v>-41.5</v>
      </c>
    </row>
    <row r="14" spans="1:6" ht="12.75">
      <c r="A14" s="2"/>
      <c r="B14" s="2" t="s">
        <v>348</v>
      </c>
      <c r="C14" s="2"/>
      <c r="D14" s="3" t="s">
        <v>260</v>
      </c>
      <c r="E14" s="391">
        <f>E15</f>
        <v>-153.3</v>
      </c>
      <c r="F14" s="391">
        <f>F15</f>
        <v>-153.3</v>
      </c>
    </row>
    <row r="15" spans="1:6" ht="51">
      <c r="A15" s="2"/>
      <c r="B15" s="2"/>
      <c r="C15" s="2" t="s">
        <v>302</v>
      </c>
      <c r="D15" s="3" t="s">
        <v>353</v>
      </c>
      <c r="E15" s="385">
        <v>-153.3</v>
      </c>
      <c r="F15" s="385">
        <v>-153.3</v>
      </c>
    </row>
    <row r="16" spans="1:6" ht="25.5">
      <c r="A16" s="2"/>
      <c r="B16" s="2" t="s">
        <v>349</v>
      </c>
      <c r="C16" s="2"/>
      <c r="D16" s="3" t="s">
        <v>279</v>
      </c>
      <c r="E16" s="391">
        <f>E17</f>
        <v>-60.4</v>
      </c>
      <c r="F16" s="391">
        <f>F17</f>
        <v>-60.4</v>
      </c>
    </row>
    <row r="17" spans="1:6" ht="51">
      <c r="A17" s="2"/>
      <c r="B17" s="2"/>
      <c r="C17" s="2" t="s">
        <v>302</v>
      </c>
      <c r="D17" s="3" t="s">
        <v>353</v>
      </c>
      <c r="E17" s="385">
        <v>-60.4</v>
      </c>
      <c r="F17" s="385">
        <v>-60.4</v>
      </c>
    </row>
    <row r="18" spans="1:6" ht="38.25">
      <c r="A18" s="2"/>
      <c r="B18" s="2" t="s">
        <v>350</v>
      </c>
      <c r="C18" s="2"/>
      <c r="D18" s="3" t="s">
        <v>285</v>
      </c>
      <c r="E18" s="385">
        <f>E19</f>
        <v>-27</v>
      </c>
      <c r="F18" s="385">
        <f>F19</f>
        <v>-27</v>
      </c>
    </row>
    <row r="19" spans="1:6" ht="51">
      <c r="A19" s="2"/>
      <c r="B19" s="2"/>
      <c r="C19" s="2" t="s">
        <v>302</v>
      </c>
      <c r="D19" s="3" t="s">
        <v>353</v>
      </c>
      <c r="E19" s="385">
        <v>-27</v>
      </c>
      <c r="F19" s="385">
        <v>-27</v>
      </c>
    </row>
    <row r="20" spans="1:6" ht="38.25">
      <c r="A20" s="2"/>
      <c r="B20" s="2" t="s">
        <v>351</v>
      </c>
      <c r="C20" s="2"/>
      <c r="D20" s="3" t="s">
        <v>280</v>
      </c>
      <c r="E20" s="385">
        <f>E21</f>
        <v>-27</v>
      </c>
      <c r="F20" s="385">
        <f>F21</f>
        <v>-27</v>
      </c>
    </row>
    <row r="21" spans="1:6" ht="51">
      <c r="A21" s="2"/>
      <c r="B21" s="2"/>
      <c r="C21" s="2" t="s">
        <v>302</v>
      </c>
      <c r="D21" s="3" t="s">
        <v>353</v>
      </c>
      <c r="E21" s="385">
        <v>-27</v>
      </c>
      <c r="F21" s="385">
        <v>-27</v>
      </c>
    </row>
    <row r="22" spans="1:6" ht="12.75">
      <c r="A22" s="10" t="s">
        <v>288</v>
      </c>
      <c r="B22" s="10"/>
      <c r="C22" s="10"/>
      <c r="D22" s="75" t="s">
        <v>289</v>
      </c>
      <c r="E22" s="438">
        <f aca="true" t="shared" si="0" ref="E22:F24">E23</f>
        <v>2500</v>
      </c>
      <c r="F22" s="438">
        <f t="shared" si="0"/>
        <v>0</v>
      </c>
    </row>
    <row r="23" spans="1:6" ht="12.75">
      <c r="A23" s="2" t="s">
        <v>276</v>
      </c>
      <c r="B23" s="2"/>
      <c r="C23" s="2"/>
      <c r="D23" s="3" t="s">
        <v>277</v>
      </c>
      <c r="E23" s="385">
        <f t="shared" si="0"/>
        <v>2500</v>
      </c>
      <c r="F23" s="385">
        <f t="shared" si="0"/>
        <v>0</v>
      </c>
    </row>
    <row r="24" spans="1:6" ht="25.5">
      <c r="A24" s="2"/>
      <c r="B24" s="2" t="s">
        <v>341</v>
      </c>
      <c r="C24" s="2"/>
      <c r="D24" s="3" t="s">
        <v>340</v>
      </c>
      <c r="E24" s="385">
        <f t="shared" si="0"/>
        <v>2500</v>
      </c>
      <c r="F24" s="385">
        <f t="shared" si="0"/>
        <v>0</v>
      </c>
    </row>
    <row r="25" spans="1:6" ht="38.25">
      <c r="A25" s="2"/>
      <c r="B25" s="2" t="s">
        <v>433</v>
      </c>
      <c r="C25" s="2"/>
      <c r="D25" s="3" t="s">
        <v>434</v>
      </c>
      <c r="E25" s="385">
        <f>E26</f>
        <v>2500</v>
      </c>
      <c r="F25" s="385">
        <f>F26</f>
        <v>0</v>
      </c>
    </row>
    <row r="26" spans="1:6" ht="25.5">
      <c r="A26" s="2"/>
      <c r="B26" s="2" t="s">
        <v>516</v>
      </c>
      <c r="C26" s="2"/>
      <c r="D26" s="3" t="s">
        <v>518</v>
      </c>
      <c r="E26" s="385">
        <f>E27</f>
        <v>2500</v>
      </c>
      <c r="F26" s="385">
        <f>F27</f>
        <v>0</v>
      </c>
    </row>
    <row r="27" spans="1:6" ht="25.5">
      <c r="A27" s="2"/>
      <c r="B27" s="2"/>
      <c r="C27" s="2" t="s">
        <v>320</v>
      </c>
      <c r="D27" s="3" t="s">
        <v>439</v>
      </c>
      <c r="E27" s="385">
        <v>2500</v>
      </c>
      <c r="F27" s="385">
        <v>0</v>
      </c>
    </row>
    <row r="28" spans="1:6" ht="24.75" customHeight="1">
      <c r="A28" s="10" t="s">
        <v>270</v>
      </c>
      <c r="B28" s="10"/>
      <c r="C28" s="10"/>
      <c r="D28" s="75" t="s">
        <v>268</v>
      </c>
      <c r="E28" s="438">
        <f aca="true" t="shared" si="1" ref="E28:F31">E29</f>
        <v>30226.6</v>
      </c>
      <c r="F28" s="438">
        <f t="shared" si="1"/>
        <v>25375</v>
      </c>
    </row>
    <row r="29" spans="1:6" ht="25.5">
      <c r="A29" s="2" t="s">
        <v>271</v>
      </c>
      <c r="B29" s="2"/>
      <c r="C29" s="2"/>
      <c r="D29" s="3" t="s">
        <v>272</v>
      </c>
      <c r="E29" s="385">
        <f t="shared" si="1"/>
        <v>30226.6</v>
      </c>
      <c r="F29" s="385">
        <f t="shared" si="1"/>
        <v>25375</v>
      </c>
    </row>
    <row r="30" spans="1:6" ht="12.75">
      <c r="A30" s="2"/>
      <c r="B30" s="2" t="s">
        <v>331</v>
      </c>
      <c r="C30" s="2"/>
      <c r="D30" s="3" t="s">
        <v>274</v>
      </c>
      <c r="E30" s="385">
        <f t="shared" si="1"/>
        <v>30226.6</v>
      </c>
      <c r="F30" s="385">
        <f t="shared" si="1"/>
        <v>25375</v>
      </c>
    </row>
    <row r="31" spans="1:6" ht="25.5">
      <c r="A31" s="2"/>
      <c r="B31" s="2" t="s">
        <v>332</v>
      </c>
      <c r="C31" s="2"/>
      <c r="D31" s="3" t="s">
        <v>273</v>
      </c>
      <c r="E31" s="385">
        <f t="shared" si="1"/>
        <v>30226.6</v>
      </c>
      <c r="F31" s="385">
        <f t="shared" si="1"/>
        <v>25375</v>
      </c>
    </row>
    <row r="32" spans="1:6" ht="12.75">
      <c r="A32" s="2"/>
      <c r="B32" s="2"/>
      <c r="C32" s="2" t="s">
        <v>316</v>
      </c>
      <c r="D32" s="3" t="s">
        <v>301</v>
      </c>
      <c r="E32" s="385">
        <v>30226.6</v>
      </c>
      <c r="F32" s="385">
        <v>25375</v>
      </c>
    </row>
    <row r="33" spans="1:6" ht="12.75">
      <c r="A33" s="12"/>
      <c r="B33" s="12"/>
      <c r="C33" s="12"/>
      <c r="D33" s="83" t="s">
        <v>322</v>
      </c>
      <c r="E33" s="439">
        <f>E9+E22+E28</f>
        <v>32417.4</v>
      </c>
      <c r="F33" s="439">
        <f>F9+F22+F28</f>
        <v>25065.8</v>
      </c>
    </row>
    <row r="34" spans="1:3" ht="12.75">
      <c r="A34" s="5"/>
      <c r="C34" s="5"/>
    </row>
    <row r="35" spans="1:6" ht="12.75">
      <c r="A35" s="5"/>
      <c r="C35" s="5"/>
      <c r="E35" s="244"/>
      <c r="F35" s="54"/>
    </row>
    <row r="36" spans="1:6" ht="12.75">
      <c r="A36" s="5"/>
      <c r="C36" s="5"/>
      <c r="E36" s="245"/>
      <c r="F36" s="62"/>
    </row>
    <row r="37" spans="1:6" ht="12.75">
      <c r="A37" s="5"/>
      <c r="C37" s="5"/>
      <c r="D37" s="85"/>
      <c r="F37" s="62"/>
    </row>
    <row r="38" spans="1:3" ht="12.75">
      <c r="A38" s="5"/>
      <c r="C38" s="5"/>
    </row>
    <row r="39" spans="4:6" ht="12.75">
      <c r="D39" s="85"/>
      <c r="F39" s="62"/>
    </row>
    <row r="40" ht="12.75">
      <c r="F40" s="63"/>
    </row>
    <row r="42" ht="12.75">
      <c r="F42" s="243"/>
    </row>
    <row r="44" ht="12.75">
      <c r="D44" s="86"/>
    </row>
  </sheetData>
  <sheetProtection/>
  <autoFilter ref="A7:F279"/>
  <mergeCells count="4">
    <mergeCell ref="D1:F1"/>
    <mergeCell ref="D2:F2"/>
    <mergeCell ref="D3:F3"/>
    <mergeCell ref="A5:F6"/>
  </mergeCells>
  <hyperlinks>
    <hyperlink ref="D39" r:id="rId1" display="_ftnref4"/>
    <hyperlink ref="D37" r:id="rId2" display="_ftnref3"/>
  </hyperlinks>
  <printOptions/>
  <pageMargins left="0.1968503937007874" right="0" top="0.1968503937007874" bottom="0" header="0.5118110236220472" footer="0.5118110236220472"/>
  <pageSetup horizontalDpi="600" verticalDpi="600" orientation="portrait" paperSize="9" scale="95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L2459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5.28125" style="6" customWidth="1"/>
    <col min="2" max="2" width="7.28125" style="6" customWidth="1"/>
    <col min="3" max="3" width="10.140625" style="6" customWidth="1"/>
    <col min="4" max="4" width="5.140625" style="6" customWidth="1"/>
    <col min="5" max="5" width="64.28125" style="89" customWidth="1"/>
    <col min="6" max="6" width="14.28125" style="102" customWidth="1"/>
    <col min="7" max="7" width="13.00390625" style="20" hidden="1" customWidth="1"/>
    <col min="8" max="8" width="12.7109375" style="20" hidden="1" customWidth="1"/>
    <col min="9" max="9" width="14.140625" style="20" hidden="1" customWidth="1"/>
    <col min="10" max="10" width="11.7109375" style="20" hidden="1" customWidth="1"/>
    <col min="11" max="11" width="12.28125" style="20" hidden="1" customWidth="1"/>
    <col min="12" max="13" width="9.140625" style="7" customWidth="1"/>
    <col min="14" max="14" width="9.28125" style="21" customWidth="1"/>
    <col min="15" max="220" width="9.140625" style="21" customWidth="1"/>
    <col min="221" max="16384" width="9.140625" style="15" customWidth="1"/>
  </cols>
  <sheetData>
    <row r="1" spans="1:220" s="6" customFormat="1" ht="12.75">
      <c r="A1" s="559" t="s">
        <v>303</v>
      </c>
      <c r="B1" s="559"/>
      <c r="C1" s="559" t="s">
        <v>303</v>
      </c>
      <c r="D1" s="559"/>
      <c r="E1" s="559" t="s">
        <v>569</v>
      </c>
      <c r="F1" s="559"/>
      <c r="G1" s="20"/>
      <c r="H1" s="20"/>
      <c r="I1" s="20"/>
      <c r="J1" s="20"/>
      <c r="K1" s="2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</row>
    <row r="2" spans="1:220" s="6" customFormat="1" ht="12.75">
      <c r="A2" s="568" t="s">
        <v>290</v>
      </c>
      <c r="B2" s="568"/>
      <c r="C2" s="568" t="s">
        <v>290</v>
      </c>
      <c r="D2" s="568"/>
      <c r="E2" s="559" t="s">
        <v>290</v>
      </c>
      <c r="F2" s="559"/>
      <c r="G2" s="20"/>
      <c r="H2" s="20"/>
      <c r="I2" s="20"/>
      <c r="J2" s="20"/>
      <c r="K2" s="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</row>
    <row r="3" spans="1:220" s="6" customFormat="1" ht="12.75">
      <c r="A3" s="578" t="s">
        <v>267</v>
      </c>
      <c r="B3" s="578"/>
      <c r="C3" s="578" t="s">
        <v>267</v>
      </c>
      <c r="D3" s="578"/>
      <c r="E3" s="578" t="s">
        <v>821</v>
      </c>
      <c r="F3" s="578"/>
      <c r="G3" s="20"/>
      <c r="H3" s="20"/>
      <c r="I3" s="20"/>
      <c r="J3" s="20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</row>
    <row r="4" spans="1:220" s="47" customFormat="1" ht="30" customHeight="1">
      <c r="A4" s="579" t="s">
        <v>459</v>
      </c>
      <c r="B4" s="579"/>
      <c r="C4" s="579"/>
      <c r="D4" s="579"/>
      <c r="E4" s="579"/>
      <c r="F4" s="579"/>
      <c r="G4" s="52"/>
      <c r="H4" s="52"/>
      <c r="I4" s="52"/>
      <c r="J4" s="52"/>
      <c r="K4" s="52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</row>
    <row r="5" spans="1:15" ht="12.75">
      <c r="A5" s="65"/>
      <c r="B5" s="65"/>
      <c r="C5" s="65"/>
      <c r="D5" s="65"/>
      <c r="E5" s="87"/>
      <c r="F5" s="99"/>
      <c r="N5" s="7"/>
      <c r="O5" s="7"/>
    </row>
    <row r="6" spans="1:220" s="49" customFormat="1" ht="22.5">
      <c r="A6" s="165" t="s">
        <v>291</v>
      </c>
      <c r="B6" s="165" t="s">
        <v>292</v>
      </c>
      <c r="C6" s="165" t="s">
        <v>293</v>
      </c>
      <c r="D6" s="165" t="s">
        <v>294</v>
      </c>
      <c r="E6" s="166" t="s">
        <v>312</v>
      </c>
      <c r="F6" s="167" t="s">
        <v>325</v>
      </c>
      <c r="G6" s="224" t="s">
        <v>313</v>
      </c>
      <c r="H6" s="225" t="s">
        <v>328</v>
      </c>
      <c r="I6" s="226" t="s">
        <v>329</v>
      </c>
      <c r="J6" s="227" t="s">
        <v>519</v>
      </c>
      <c r="K6" s="527" t="s">
        <v>520</v>
      </c>
      <c r="L6" s="55"/>
      <c r="M6" s="5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</row>
    <row r="7" spans="1:220" s="68" customFormat="1" ht="8.25">
      <c r="A7" s="59" t="s">
        <v>304</v>
      </c>
      <c r="B7" s="59" t="s">
        <v>314</v>
      </c>
      <c r="C7" s="59" t="s">
        <v>315</v>
      </c>
      <c r="D7" s="59" t="s">
        <v>295</v>
      </c>
      <c r="E7" s="88" t="s">
        <v>296</v>
      </c>
      <c r="F7" s="113">
        <v>6</v>
      </c>
      <c r="G7" s="246"/>
      <c r="H7" s="247"/>
      <c r="I7" s="248"/>
      <c r="J7" s="249"/>
      <c r="K7" s="528"/>
      <c r="L7" s="66"/>
      <c r="M7" s="66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</row>
    <row r="8" spans="1:220" s="19" customFormat="1" ht="25.5">
      <c r="A8" s="10" t="s">
        <v>317</v>
      </c>
      <c r="B8" s="10"/>
      <c r="C8" s="10"/>
      <c r="D8" s="10"/>
      <c r="E8" s="69" t="s">
        <v>319</v>
      </c>
      <c r="F8" s="352">
        <f aca="true" t="shared" si="0" ref="F8:K8">F9+F14+F19+F30</f>
        <v>-70091.3</v>
      </c>
      <c r="G8" s="422">
        <f t="shared" si="0"/>
        <v>-270.8</v>
      </c>
      <c r="H8" s="427">
        <f t="shared" si="0"/>
        <v>-25492.95</v>
      </c>
      <c r="I8" s="432">
        <f t="shared" si="0"/>
        <v>0</v>
      </c>
      <c r="J8" s="433">
        <f t="shared" si="0"/>
        <v>0</v>
      </c>
      <c r="K8" s="529">
        <f t="shared" si="0"/>
        <v>-44327.55</v>
      </c>
      <c r="L8" s="17"/>
      <c r="M8" s="1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</row>
    <row r="9" spans="1:11" ht="12.75">
      <c r="A9" s="2"/>
      <c r="B9" s="2" t="s">
        <v>601</v>
      </c>
      <c r="C9" s="2"/>
      <c r="D9" s="2"/>
      <c r="E9" s="3" t="s">
        <v>602</v>
      </c>
      <c r="F9" s="353">
        <f>F10</f>
        <v>-23.8</v>
      </c>
      <c r="G9" s="359">
        <f aca="true" t="shared" si="1" ref="G9:K12">G10</f>
        <v>-23.8</v>
      </c>
      <c r="H9" s="360">
        <f t="shared" si="1"/>
        <v>0</v>
      </c>
      <c r="I9" s="361">
        <f t="shared" si="1"/>
        <v>0</v>
      </c>
      <c r="J9" s="362">
        <f t="shared" si="1"/>
        <v>0</v>
      </c>
      <c r="K9" s="530">
        <f t="shared" si="1"/>
        <v>0</v>
      </c>
    </row>
    <row r="10" spans="1:11" ht="12.75">
      <c r="A10" s="2"/>
      <c r="B10" s="2" t="s">
        <v>621</v>
      </c>
      <c r="C10" s="2"/>
      <c r="D10" s="2"/>
      <c r="E10" s="3" t="s">
        <v>622</v>
      </c>
      <c r="F10" s="353">
        <f>F11</f>
        <v>-23.8</v>
      </c>
      <c r="G10" s="359">
        <f t="shared" si="1"/>
        <v>-23.8</v>
      </c>
      <c r="H10" s="360">
        <f t="shared" si="1"/>
        <v>0</v>
      </c>
      <c r="I10" s="361">
        <f t="shared" si="1"/>
        <v>0</v>
      </c>
      <c r="J10" s="362">
        <f t="shared" si="1"/>
        <v>0</v>
      </c>
      <c r="K10" s="530">
        <f t="shared" si="1"/>
        <v>0</v>
      </c>
    </row>
    <row r="11" spans="1:11" ht="25.5">
      <c r="A11" s="2"/>
      <c r="B11" s="2"/>
      <c r="C11" s="2" t="s">
        <v>605</v>
      </c>
      <c r="D11" s="2"/>
      <c r="E11" s="71" t="s">
        <v>606</v>
      </c>
      <c r="F11" s="353">
        <f>F12</f>
        <v>-23.8</v>
      </c>
      <c r="G11" s="359">
        <f t="shared" si="1"/>
        <v>-23.8</v>
      </c>
      <c r="H11" s="360">
        <f t="shared" si="1"/>
        <v>0</v>
      </c>
      <c r="I11" s="361">
        <f t="shared" si="1"/>
        <v>0</v>
      </c>
      <c r="J11" s="362">
        <f t="shared" si="1"/>
        <v>0</v>
      </c>
      <c r="K11" s="530">
        <f t="shared" si="1"/>
        <v>0</v>
      </c>
    </row>
    <row r="12" spans="1:11" ht="12.75">
      <c r="A12" s="2"/>
      <c r="B12" s="2"/>
      <c r="C12" s="2" t="s">
        <v>607</v>
      </c>
      <c r="D12" s="2"/>
      <c r="E12" s="71" t="s">
        <v>608</v>
      </c>
      <c r="F12" s="353">
        <f>F13</f>
        <v>-23.8</v>
      </c>
      <c r="G12" s="359">
        <f t="shared" si="1"/>
        <v>-23.8</v>
      </c>
      <c r="H12" s="360">
        <f t="shared" si="1"/>
        <v>0</v>
      </c>
      <c r="I12" s="361">
        <f t="shared" si="1"/>
        <v>0</v>
      </c>
      <c r="J12" s="362">
        <f t="shared" si="1"/>
        <v>0</v>
      </c>
      <c r="K12" s="530">
        <f t="shared" si="1"/>
        <v>0</v>
      </c>
    </row>
    <row r="13" spans="1:11" ht="12.75">
      <c r="A13" s="2"/>
      <c r="B13" s="2"/>
      <c r="C13" s="2"/>
      <c r="D13" s="2" t="s">
        <v>609</v>
      </c>
      <c r="E13" s="3" t="s">
        <v>610</v>
      </c>
      <c r="F13" s="353">
        <f>G13+H13+I13+J13+K13</f>
        <v>-23.8</v>
      </c>
      <c r="G13" s="359">
        <v>-23.8</v>
      </c>
      <c r="H13" s="360"/>
      <c r="I13" s="361"/>
      <c r="J13" s="362"/>
      <c r="K13" s="530"/>
    </row>
    <row r="14" spans="1:11" ht="12.75">
      <c r="A14" s="2"/>
      <c r="B14" s="2" t="s">
        <v>663</v>
      </c>
      <c r="C14" s="2"/>
      <c r="D14" s="2"/>
      <c r="E14" s="3" t="s">
        <v>664</v>
      </c>
      <c r="F14" s="353">
        <f>F15</f>
        <v>-247</v>
      </c>
      <c r="G14" s="359">
        <f aca="true" t="shared" si="2" ref="G14:K17">G15</f>
        <v>-247</v>
      </c>
      <c r="H14" s="360">
        <f t="shared" si="2"/>
        <v>0</v>
      </c>
      <c r="I14" s="361">
        <f t="shared" si="2"/>
        <v>0</v>
      </c>
      <c r="J14" s="362">
        <f t="shared" si="2"/>
        <v>0</v>
      </c>
      <c r="K14" s="530">
        <f t="shared" si="2"/>
        <v>0</v>
      </c>
    </row>
    <row r="15" spans="1:11" ht="12.75">
      <c r="A15" s="2"/>
      <c r="B15" s="2" t="s">
        <v>675</v>
      </c>
      <c r="C15" s="2"/>
      <c r="D15" s="2"/>
      <c r="E15" s="3" t="s">
        <v>676</v>
      </c>
      <c r="F15" s="353">
        <f>F16</f>
        <v>-247</v>
      </c>
      <c r="G15" s="359">
        <f t="shared" si="2"/>
        <v>-247</v>
      </c>
      <c r="H15" s="360">
        <f t="shared" si="2"/>
        <v>0</v>
      </c>
      <c r="I15" s="361">
        <f t="shared" si="2"/>
        <v>0</v>
      </c>
      <c r="J15" s="362">
        <f t="shared" si="2"/>
        <v>0</v>
      </c>
      <c r="K15" s="530">
        <f t="shared" si="2"/>
        <v>0</v>
      </c>
    </row>
    <row r="16" spans="1:11" ht="12.75">
      <c r="A16" s="2"/>
      <c r="B16" s="2"/>
      <c r="C16" s="2" t="s">
        <v>644</v>
      </c>
      <c r="D16" s="2"/>
      <c r="E16" s="3" t="s">
        <v>645</v>
      </c>
      <c r="F16" s="353">
        <f>F17</f>
        <v>-247</v>
      </c>
      <c r="G16" s="359">
        <f t="shared" si="2"/>
        <v>-247</v>
      </c>
      <c r="H16" s="360">
        <f t="shared" si="2"/>
        <v>0</v>
      </c>
      <c r="I16" s="361">
        <f t="shared" si="2"/>
        <v>0</v>
      </c>
      <c r="J16" s="362">
        <f t="shared" si="2"/>
        <v>0</v>
      </c>
      <c r="K16" s="530">
        <f t="shared" si="2"/>
        <v>0</v>
      </c>
    </row>
    <row r="17" spans="1:11" ht="25.5">
      <c r="A17" s="2"/>
      <c r="B17" s="2"/>
      <c r="C17" s="2" t="s">
        <v>646</v>
      </c>
      <c r="D17" s="2"/>
      <c r="E17" s="3" t="s">
        <v>647</v>
      </c>
      <c r="F17" s="353">
        <f>F18</f>
        <v>-247</v>
      </c>
      <c r="G17" s="359">
        <f t="shared" si="2"/>
        <v>-247</v>
      </c>
      <c r="H17" s="360">
        <f t="shared" si="2"/>
        <v>0</v>
      </c>
      <c r="I17" s="361">
        <f t="shared" si="2"/>
        <v>0</v>
      </c>
      <c r="J17" s="362">
        <f t="shared" si="2"/>
        <v>0</v>
      </c>
      <c r="K17" s="530">
        <f t="shared" si="2"/>
        <v>0</v>
      </c>
    </row>
    <row r="18" spans="1:11" ht="12.75">
      <c r="A18" s="2"/>
      <c r="B18" s="2"/>
      <c r="C18" s="2"/>
      <c r="D18" s="2" t="s">
        <v>609</v>
      </c>
      <c r="E18" s="3" t="s">
        <v>610</v>
      </c>
      <c r="F18" s="353">
        <f>G18+H18+I18+J18+K18</f>
        <v>-247</v>
      </c>
      <c r="G18" s="359">
        <v>-247</v>
      </c>
      <c r="H18" s="360"/>
      <c r="I18" s="361"/>
      <c r="J18" s="362"/>
      <c r="K18" s="530"/>
    </row>
    <row r="19" spans="1:220" s="19" customFormat="1" ht="12.75">
      <c r="A19" s="10"/>
      <c r="B19" s="2" t="s">
        <v>288</v>
      </c>
      <c r="C19" s="2"/>
      <c r="D19" s="2"/>
      <c r="E19" s="3" t="s">
        <v>289</v>
      </c>
      <c r="F19" s="353">
        <f aca="true" t="shared" si="3" ref="F19:K19">F20</f>
        <v>-101095.5</v>
      </c>
      <c r="G19" s="353">
        <f t="shared" si="3"/>
        <v>0</v>
      </c>
      <c r="H19" s="353">
        <f t="shared" si="3"/>
        <v>-34125</v>
      </c>
      <c r="I19" s="353">
        <f t="shared" si="3"/>
        <v>0</v>
      </c>
      <c r="J19" s="353">
        <f t="shared" si="3"/>
        <v>0</v>
      </c>
      <c r="K19" s="353">
        <f t="shared" si="3"/>
        <v>-66970.5</v>
      </c>
      <c r="L19" s="17"/>
      <c r="M19" s="1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</row>
    <row r="20" spans="1:220" s="19" customFormat="1" ht="12.75">
      <c r="A20" s="10"/>
      <c r="B20" s="2" t="s">
        <v>709</v>
      </c>
      <c r="C20" s="2"/>
      <c r="D20" s="2"/>
      <c r="E20" s="3" t="s">
        <v>710</v>
      </c>
      <c r="F20" s="353">
        <f aca="true" t="shared" si="4" ref="F20:K20">F21+F26</f>
        <v>-101095.5</v>
      </c>
      <c r="G20" s="359">
        <f t="shared" si="4"/>
        <v>0</v>
      </c>
      <c r="H20" s="360">
        <f t="shared" si="4"/>
        <v>-34125</v>
      </c>
      <c r="I20" s="361">
        <f t="shared" si="4"/>
        <v>0</v>
      </c>
      <c r="J20" s="362">
        <f t="shared" si="4"/>
        <v>0</v>
      </c>
      <c r="K20" s="530">
        <f t="shared" si="4"/>
        <v>-66970.5</v>
      </c>
      <c r="L20" s="17"/>
      <c r="M20" s="1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</row>
    <row r="21" spans="1:220" s="19" customFormat="1" ht="25.5">
      <c r="A21" s="10"/>
      <c r="B21" s="2"/>
      <c r="C21" s="2" t="s">
        <v>637</v>
      </c>
      <c r="D21" s="2"/>
      <c r="E21" s="3" t="s">
        <v>638</v>
      </c>
      <c r="F21" s="353">
        <f aca="true" t="shared" si="5" ref="F21:K24">F22</f>
        <v>-66970.5</v>
      </c>
      <c r="G21" s="359">
        <f t="shared" si="5"/>
        <v>0</v>
      </c>
      <c r="H21" s="360">
        <f t="shared" si="5"/>
        <v>0</v>
      </c>
      <c r="I21" s="361">
        <f t="shared" si="5"/>
        <v>0</v>
      </c>
      <c r="J21" s="362">
        <f t="shared" si="5"/>
        <v>0</v>
      </c>
      <c r="K21" s="530">
        <f t="shared" si="5"/>
        <v>-66970.5</v>
      </c>
      <c r="L21" s="17"/>
      <c r="M21" s="1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</row>
    <row r="22" spans="1:220" s="19" customFormat="1" ht="76.5">
      <c r="A22" s="10"/>
      <c r="B22" s="2"/>
      <c r="C22" s="2" t="s">
        <v>691</v>
      </c>
      <c r="D22" s="2"/>
      <c r="E22" s="164" t="s">
        <v>692</v>
      </c>
      <c r="F22" s="353">
        <f>F23</f>
        <v>-66970.5</v>
      </c>
      <c r="G22" s="359">
        <f t="shared" si="5"/>
        <v>0</v>
      </c>
      <c r="H22" s="360">
        <f t="shared" si="5"/>
        <v>0</v>
      </c>
      <c r="I22" s="361">
        <f t="shared" si="5"/>
        <v>0</v>
      </c>
      <c r="J22" s="362">
        <f t="shared" si="5"/>
        <v>0</v>
      </c>
      <c r="K22" s="530">
        <f t="shared" si="5"/>
        <v>-66970.5</v>
      </c>
      <c r="L22" s="17"/>
      <c r="M22" s="1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</row>
    <row r="23" spans="1:220" s="19" customFormat="1" ht="51">
      <c r="A23" s="10"/>
      <c r="B23" s="2"/>
      <c r="C23" s="2" t="s">
        <v>693</v>
      </c>
      <c r="D23" s="2"/>
      <c r="E23" s="3" t="s">
        <v>418</v>
      </c>
      <c r="F23" s="353">
        <f>F24</f>
        <v>-66970.5</v>
      </c>
      <c r="G23" s="359">
        <f t="shared" si="5"/>
        <v>0</v>
      </c>
      <c r="H23" s="360">
        <f t="shared" si="5"/>
        <v>0</v>
      </c>
      <c r="I23" s="361">
        <f t="shared" si="5"/>
        <v>0</v>
      </c>
      <c r="J23" s="362">
        <f t="shared" si="5"/>
        <v>0</v>
      </c>
      <c r="K23" s="530">
        <f t="shared" si="5"/>
        <v>-66970.5</v>
      </c>
      <c r="L23" s="17"/>
      <c r="M23" s="1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</row>
    <row r="24" spans="1:220" s="19" customFormat="1" ht="25.5">
      <c r="A24" s="10"/>
      <c r="B24" s="2"/>
      <c r="C24" s="2"/>
      <c r="D24" s="2" t="s">
        <v>320</v>
      </c>
      <c r="E24" s="3" t="s">
        <v>439</v>
      </c>
      <c r="F24" s="353">
        <f>F25</f>
        <v>-66970.5</v>
      </c>
      <c r="G24" s="359">
        <f t="shared" si="5"/>
        <v>0</v>
      </c>
      <c r="H24" s="360">
        <f t="shared" si="5"/>
        <v>0</v>
      </c>
      <c r="I24" s="361">
        <f t="shared" si="5"/>
        <v>0</v>
      </c>
      <c r="J24" s="362">
        <f t="shared" si="5"/>
        <v>0</v>
      </c>
      <c r="K24" s="530">
        <f t="shared" si="5"/>
        <v>-66970.5</v>
      </c>
      <c r="L24" s="17"/>
      <c r="M24" s="1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</row>
    <row r="25" spans="1:220" s="19" customFormat="1" ht="25.5">
      <c r="A25" s="10"/>
      <c r="B25" s="2"/>
      <c r="C25" s="2"/>
      <c r="D25" s="2"/>
      <c r="E25" s="3" t="s">
        <v>711</v>
      </c>
      <c r="F25" s="353">
        <f>G25+H25+I25+J25+K25</f>
        <v>-66970.5</v>
      </c>
      <c r="G25" s="359"/>
      <c r="H25" s="360"/>
      <c r="I25" s="361"/>
      <c r="J25" s="362"/>
      <c r="K25" s="530">
        <v>-66970.5</v>
      </c>
      <c r="L25" s="17"/>
      <c r="M25" s="1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</row>
    <row r="26" spans="1:220" s="19" customFormat="1" ht="25.5">
      <c r="A26" s="10"/>
      <c r="B26" s="2"/>
      <c r="C26" s="2" t="s">
        <v>718</v>
      </c>
      <c r="D26" s="2"/>
      <c r="E26" s="3" t="s">
        <v>336</v>
      </c>
      <c r="F26" s="353">
        <f>F27</f>
        <v>-34125</v>
      </c>
      <c r="G26" s="359">
        <f aca="true" t="shared" si="6" ref="G26:K28">G27</f>
        <v>0</v>
      </c>
      <c r="H26" s="360">
        <f t="shared" si="6"/>
        <v>-34125</v>
      </c>
      <c r="I26" s="361">
        <f t="shared" si="6"/>
        <v>0</v>
      </c>
      <c r="J26" s="362">
        <f t="shared" si="6"/>
        <v>0</v>
      </c>
      <c r="K26" s="530">
        <f t="shared" si="6"/>
        <v>0</v>
      </c>
      <c r="L26" s="17"/>
      <c r="M26" s="1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</row>
    <row r="27" spans="1:220" s="19" customFormat="1" ht="38.25">
      <c r="A27" s="10"/>
      <c r="B27" s="2"/>
      <c r="C27" s="2" t="s">
        <v>719</v>
      </c>
      <c r="D27" s="2"/>
      <c r="E27" s="3" t="s">
        <v>720</v>
      </c>
      <c r="F27" s="353">
        <f>F28</f>
        <v>-34125</v>
      </c>
      <c r="G27" s="359">
        <f t="shared" si="6"/>
        <v>0</v>
      </c>
      <c r="H27" s="360">
        <f t="shared" si="6"/>
        <v>-34125</v>
      </c>
      <c r="I27" s="361">
        <f t="shared" si="6"/>
        <v>0</v>
      </c>
      <c r="J27" s="362">
        <f t="shared" si="6"/>
        <v>0</v>
      </c>
      <c r="K27" s="530">
        <f t="shared" si="6"/>
        <v>0</v>
      </c>
      <c r="L27" s="17"/>
      <c r="M27" s="1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</row>
    <row r="28" spans="1:220" s="19" customFormat="1" ht="25.5">
      <c r="A28" s="10"/>
      <c r="B28" s="2"/>
      <c r="C28" s="2" t="s">
        <v>721</v>
      </c>
      <c r="D28" s="2"/>
      <c r="E28" s="3" t="s">
        <v>711</v>
      </c>
      <c r="F28" s="353">
        <f>F29</f>
        <v>-34125</v>
      </c>
      <c r="G28" s="359">
        <f t="shared" si="6"/>
        <v>0</v>
      </c>
      <c r="H28" s="360">
        <f t="shared" si="6"/>
        <v>-34125</v>
      </c>
      <c r="I28" s="361">
        <f t="shared" si="6"/>
        <v>0</v>
      </c>
      <c r="J28" s="362">
        <f t="shared" si="6"/>
        <v>0</v>
      </c>
      <c r="K28" s="530">
        <f t="shared" si="6"/>
        <v>0</v>
      </c>
      <c r="L28" s="17"/>
      <c r="M28" s="1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</row>
    <row r="29" spans="1:220" s="19" customFormat="1" ht="25.5">
      <c r="A29" s="10"/>
      <c r="B29" s="2"/>
      <c r="C29" s="2"/>
      <c r="D29" s="2" t="s">
        <v>320</v>
      </c>
      <c r="E29" s="3" t="s">
        <v>439</v>
      </c>
      <c r="F29" s="353">
        <f>G29+H29+I29+J29+K29</f>
        <v>-34125</v>
      </c>
      <c r="G29" s="359"/>
      <c r="H29" s="360">
        <v>-34125</v>
      </c>
      <c r="I29" s="361"/>
      <c r="J29" s="362"/>
      <c r="K29" s="530"/>
      <c r="L29" s="17"/>
      <c r="M29" s="1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</row>
    <row r="30" spans="1:220" s="19" customFormat="1" ht="12.75">
      <c r="A30" s="10"/>
      <c r="B30" s="2" t="s">
        <v>752</v>
      </c>
      <c r="C30" s="2"/>
      <c r="D30" s="2"/>
      <c r="E30" s="3" t="s">
        <v>753</v>
      </c>
      <c r="F30" s="353">
        <f aca="true" t="shared" si="7" ref="F30:K30">F31</f>
        <v>31275</v>
      </c>
      <c r="G30" s="359">
        <f t="shared" si="7"/>
        <v>0</v>
      </c>
      <c r="H30" s="360">
        <f t="shared" si="7"/>
        <v>8632.05</v>
      </c>
      <c r="I30" s="361">
        <f t="shared" si="7"/>
        <v>0</v>
      </c>
      <c r="J30" s="362">
        <f t="shared" si="7"/>
        <v>0</v>
      </c>
      <c r="K30" s="530">
        <f t="shared" si="7"/>
        <v>22642.95</v>
      </c>
      <c r="L30" s="17"/>
      <c r="M30" s="1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</row>
    <row r="31" spans="1:220" s="19" customFormat="1" ht="12.75">
      <c r="A31" s="10"/>
      <c r="B31" s="2" t="s">
        <v>754</v>
      </c>
      <c r="C31" s="2"/>
      <c r="D31" s="2"/>
      <c r="E31" s="3" t="s">
        <v>755</v>
      </c>
      <c r="F31" s="353">
        <f aca="true" t="shared" si="8" ref="F31:K31">F32+F38</f>
        <v>31275</v>
      </c>
      <c r="G31" s="359">
        <f t="shared" si="8"/>
        <v>0</v>
      </c>
      <c r="H31" s="360">
        <f t="shared" si="8"/>
        <v>8632.05</v>
      </c>
      <c r="I31" s="361">
        <f t="shared" si="8"/>
        <v>0</v>
      </c>
      <c r="J31" s="362">
        <f t="shared" si="8"/>
        <v>0</v>
      </c>
      <c r="K31" s="530">
        <f t="shared" si="8"/>
        <v>22642.95</v>
      </c>
      <c r="L31" s="17"/>
      <c r="M31" s="1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</row>
    <row r="32" spans="1:220" s="19" customFormat="1" ht="25.5">
      <c r="A32" s="10"/>
      <c r="B32" s="2"/>
      <c r="C32" s="2" t="s">
        <v>637</v>
      </c>
      <c r="D32" s="2"/>
      <c r="E32" s="3" t="s">
        <v>638</v>
      </c>
      <c r="F32" s="353">
        <f>F33</f>
        <v>22642.95</v>
      </c>
      <c r="G32" s="359">
        <f aca="true" t="shared" si="9" ref="G32:K34">G33</f>
        <v>0</v>
      </c>
      <c r="H32" s="360">
        <f t="shared" si="9"/>
        <v>0</v>
      </c>
      <c r="I32" s="361">
        <f t="shared" si="9"/>
        <v>0</v>
      </c>
      <c r="J32" s="362">
        <f t="shared" si="9"/>
        <v>0</v>
      </c>
      <c r="K32" s="530">
        <f t="shared" si="9"/>
        <v>22642.95</v>
      </c>
      <c r="L32" s="17"/>
      <c r="M32" s="1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</row>
    <row r="33" spans="1:220" s="19" customFormat="1" ht="76.5">
      <c r="A33" s="10"/>
      <c r="B33" s="2"/>
      <c r="C33" s="2" t="s">
        <v>691</v>
      </c>
      <c r="D33" s="2"/>
      <c r="E33" s="164" t="s">
        <v>692</v>
      </c>
      <c r="F33" s="353">
        <f>F34</f>
        <v>22642.95</v>
      </c>
      <c r="G33" s="359">
        <f t="shared" si="9"/>
        <v>0</v>
      </c>
      <c r="H33" s="360">
        <f t="shared" si="9"/>
        <v>0</v>
      </c>
      <c r="I33" s="361">
        <f t="shared" si="9"/>
        <v>0</v>
      </c>
      <c r="J33" s="362">
        <f t="shared" si="9"/>
        <v>0</v>
      </c>
      <c r="K33" s="530">
        <f t="shared" si="9"/>
        <v>22642.95</v>
      </c>
      <c r="L33" s="17"/>
      <c r="M33" s="1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</row>
    <row r="34" spans="1:220" s="19" customFormat="1" ht="51">
      <c r="A34" s="10"/>
      <c r="B34" s="2"/>
      <c r="C34" s="2" t="s">
        <v>693</v>
      </c>
      <c r="D34" s="2"/>
      <c r="E34" s="3" t="s">
        <v>418</v>
      </c>
      <c r="F34" s="353">
        <f>F35</f>
        <v>22642.95</v>
      </c>
      <c r="G34" s="359">
        <f t="shared" si="9"/>
        <v>0</v>
      </c>
      <c r="H34" s="360">
        <f t="shared" si="9"/>
        <v>0</v>
      </c>
      <c r="I34" s="361">
        <f t="shared" si="9"/>
        <v>0</v>
      </c>
      <c r="J34" s="362">
        <f t="shared" si="9"/>
        <v>0</v>
      </c>
      <c r="K34" s="530">
        <f t="shared" si="9"/>
        <v>22642.95</v>
      </c>
      <c r="L34" s="17"/>
      <c r="M34" s="1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</row>
    <row r="35" spans="1:220" s="19" customFormat="1" ht="25.5">
      <c r="A35" s="10"/>
      <c r="B35" s="2"/>
      <c r="C35" s="2"/>
      <c r="D35" s="2" t="s">
        <v>320</v>
      </c>
      <c r="E35" s="3" t="s">
        <v>439</v>
      </c>
      <c r="F35" s="353">
        <f aca="true" t="shared" si="10" ref="F35:K35">F36+F37</f>
        <v>22642.95</v>
      </c>
      <c r="G35" s="359">
        <f t="shared" si="10"/>
        <v>0</v>
      </c>
      <c r="H35" s="360">
        <f t="shared" si="10"/>
        <v>0</v>
      </c>
      <c r="I35" s="361">
        <f t="shared" si="10"/>
        <v>0</v>
      </c>
      <c r="J35" s="362">
        <f t="shared" si="10"/>
        <v>0</v>
      </c>
      <c r="K35" s="530">
        <f t="shared" si="10"/>
        <v>22642.95</v>
      </c>
      <c r="L35" s="17"/>
      <c r="M35" s="1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</row>
    <row r="36" spans="1:220" s="19" customFormat="1" ht="25.5">
      <c r="A36" s="10"/>
      <c r="B36" s="2"/>
      <c r="C36" s="2"/>
      <c r="D36" s="2"/>
      <c r="E36" s="3" t="s">
        <v>756</v>
      </c>
      <c r="F36" s="353">
        <f>SUM(G36:K36)</f>
        <v>8775</v>
      </c>
      <c r="G36" s="359"/>
      <c r="H36" s="360"/>
      <c r="I36" s="361"/>
      <c r="J36" s="362"/>
      <c r="K36" s="530">
        <v>8775</v>
      </c>
      <c r="L36" s="17"/>
      <c r="M36" s="1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</row>
    <row r="37" spans="1:220" s="19" customFormat="1" ht="25.5">
      <c r="A37" s="10"/>
      <c r="B37" s="2"/>
      <c r="C37" s="2"/>
      <c r="D37" s="2"/>
      <c r="E37" s="3" t="s">
        <v>757</v>
      </c>
      <c r="F37" s="353">
        <f>SUM(G37:K37)</f>
        <v>13867.95</v>
      </c>
      <c r="G37" s="359"/>
      <c r="H37" s="360"/>
      <c r="I37" s="361"/>
      <c r="J37" s="362"/>
      <c r="K37" s="530">
        <v>13867.95</v>
      </c>
      <c r="L37" s="17"/>
      <c r="M37" s="1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</row>
    <row r="38" spans="1:220" s="19" customFormat="1" ht="25.5">
      <c r="A38" s="10"/>
      <c r="B38" s="2"/>
      <c r="C38" s="2" t="s">
        <v>758</v>
      </c>
      <c r="D38" s="2"/>
      <c r="E38" s="3" t="s">
        <v>344</v>
      </c>
      <c r="F38" s="353">
        <f aca="true" t="shared" si="11" ref="F38:K40">F39</f>
        <v>8632.05</v>
      </c>
      <c r="G38" s="359">
        <f t="shared" si="11"/>
        <v>0</v>
      </c>
      <c r="H38" s="360">
        <f t="shared" si="11"/>
        <v>8632.05</v>
      </c>
      <c r="I38" s="361">
        <f t="shared" si="11"/>
        <v>0</v>
      </c>
      <c r="J38" s="362">
        <f t="shared" si="11"/>
        <v>0</v>
      </c>
      <c r="K38" s="530">
        <f t="shared" si="11"/>
        <v>0</v>
      </c>
      <c r="L38" s="17"/>
      <c r="M38" s="1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</row>
    <row r="39" spans="1:220" s="19" customFormat="1" ht="25.5">
      <c r="A39" s="10"/>
      <c r="B39" s="2"/>
      <c r="C39" s="2" t="s">
        <v>759</v>
      </c>
      <c r="D39" s="2"/>
      <c r="E39" s="3" t="s">
        <v>760</v>
      </c>
      <c r="F39" s="353">
        <f t="shared" si="11"/>
        <v>8632.05</v>
      </c>
      <c r="G39" s="359">
        <f t="shared" si="11"/>
        <v>0</v>
      </c>
      <c r="H39" s="360">
        <f t="shared" si="11"/>
        <v>8632.05</v>
      </c>
      <c r="I39" s="361">
        <f t="shared" si="11"/>
        <v>0</v>
      </c>
      <c r="J39" s="362">
        <f t="shared" si="11"/>
        <v>0</v>
      </c>
      <c r="K39" s="530">
        <f t="shared" si="11"/>
        <v>0</v>
      </c>
      <c r="L39" s="17"/>
      <c r="M39" s="1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</row>
    <row r="40" spans="1:220" s="19" customFormat="1" ht="25.5">
      <c r="A40" s="10"/>
      <c r="B40" s="2"/>
      <c r="C40" s="2" t="s">
        <v>762</v>
      </c>
      <c r="D40" s="2"/>
      <c r="E40" s="3" t="s">
        <v>757</v>
      </c>
      <c r="F40" s="353">
        <f t="shared" si="11"/>
        <v>8632.05</v>
      </c>
      <c r="G40" s="359">
        <f t="shared" si="11"/>
        <v>0</v>
      </c>
      <c r="H40" s="360">
        <f t="shared" si="11"/>
        <v>8632.05</v>
      </c>
      <c r="I40" s="361">
        <f t="shared" si="11"/>
        <v>0</v>
      </c>
      <c r="J40" s="362">
        <f t="shared" si="11"/>
        <v>0</v>
      </c>
      <c r="K40" s="530">
        <f t="shared" si="11"/>
        <v>0</v>
      </c>
      <c r="L40" s="17"/>
      <c r="M40" s="1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</row>
    <row r="41" spans="1:220" s="19" customFormat="1" ht="25.5">
      <c r="A41" s="10"/>
      <c r="B41" s="2"/>
      <c r="C41" s="2"/>
      <c r="D41" s="2" t="s">
        <v>320</v>
      </c>
      <c r="E41" s="3" t="s">
        <v>439</v>
      </c>
      <c r="F41" s="353">
        <f>SUM(G41:K41)</f>
        <v>8632.05</v>
      </c>
      <c r="G41" s="359"/>
      <c r="H41" s="360">
        <v>8632.05</v>
      </c>
      <c r="I41" s="361"/>
      <c r="J41" s="362"/>
      <c r="K41" s="530"/>
      <c r="L41" s="17"/>
      <c r="M41" s="1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</row>
    <row r="42" spans="1:11" ht="12.75">
      <c r="A42" s="16" t="s">
        <v>808</v>
      </c>
      <c r="B42" s="16"/>
      <c r="C42" s="16"/>
      <c r="D42" s="16"/>
      <c r="E42" s="75" t="s">
        <v>809</v>
      </c>
      <c r="F42" s="352">
        <f aca="true" t="shared" si="12" ref="F42:K42">F43+F56+F61</f>
        <v>1121.3</v>
      </c>
      <c r="G42" s="422">
        <f t="shared" si="12"/>
        <v>-458</v>
      </c>
      <c r="H42" s="427">
        <f t="shared" si="12"/>
        <v>0</v>
      </c>
      <c r="I42" s="432">
        <f t="shared" si="12"/>
        <v>1579.3</v>
      </c>
      <c r="J42" s="433">
        <f t="shared" si="12"/>
        <v>0</v>
      </c>
      <c r="K42" s="529">
        <f t="shared" si="12"/>
        <v>0</v>
      </c>
    </row>
    <row r="43" spans="1:11" ht="12.75">
      <c r="A43" s="12"/>
      <c r="B43" s="12" t="s">
        <v>601</v>
      </c>
      <c r="C43" s="12"/>
      <c r="D43" s="12"/>
      <c r="E43" s="3" t="s">
        <v>602</v>
      </c>
      <c r="F43" s="353">
        <f aca="true" t="shared" si="13" ref="F43:K43">F44+F48</f>
        <v>1124.1</v>
      </c>
      <c r="G43" s="359">
        <f t="shared" si="13"/>
        <v>-455.2</v>
      </c>
      <c r="H43" s="360">
        <f t="shared" si="13"/>
        <v>0</v>
      </c>
      <c r="I43" s="361">
        <f t="shared" si="13"/>
        <v>1579.3</v>
      </c>
      <c r="J43" s="362">
        <f t="shared" si="13"/>
        <v>0</v>
      </c>
      <c r="K43" s="530">
        <f t="shared" si="13"/>
        <v>0</v>
      </c>
    </row>
    <row r="44" spans="1:11" ht="38.25">
      <c r="A44" s="12"/>
      <c r="B44" s="12" t="s">
        <v>300</v>
      </c>
      <c r="C44" s="12"/>
      <c r="D44" s="12"/>
      <c r="E44" s="3" t="s">
        <v>611</v>
      </c>
      <c r="F44" s="353">
        <f>F45</f>
        <v>-406.7</v>
      </c>
      <c r="G44" s="359">
        <f aca="true" t="shared" si="14" ref="G44:K46">G45</f>
        <v>-406.7</v>
      </c>
      <c r="H44" s="360">
        <f t="shared" si="14"/>
        <v>0</v>
      </c>
      <c r="I44" s="361">
        <f t="shared" si="14"/>
        <v>0</v>
      </c>
      <c r="J44" s="362">
        <f t="shared" si="14"/>
        <v>0</v>
      </c>
      <c r="K44" s="530">
        <f t="shared" si="14"/>
        <v>0</v>
      </c>
    </row>
    <row r="45" spans="1:11" ht="25.5">
      <c r="A45" s="12"/>
      <c r="B45" s="12"/>
      <c r="C45" s="2" t="s">
        <v>605</v>
      </c>
      <c r="D45" s="2"/>
      <c r="E45" s="71" t="s">
        <v>606</v>
      </c>
      <c r="F45" s="353">
        <f>F46</f>
        <v>-406.7</v>
      </c>
      <c r="G45" s="359">
        <f t="shared" si="14"/>
        <v>-406.7</v>
      </c>
      <c r="H45" s="360">
        <f t="shared" si="14"/>
        <v>0</v>
      </c>
      <c r="I45" s="361">
        <f t="shared" si="14"/>
        <v>0</v>
      </c>
      <c r="J45" s="362">
        <f t="shared" si="14"/>
        <v>0</v>
      </c>
      <c r="K45" s="530">
        <f t="shared" si="14"/>
        <v>0</v>
      </c>
    </row>
    <row r="46" spans="1:11" ht="12.75">
      <c r="A46" s="12"/>
      <c r="B46" s="12"/>
      <c r="C46" s="2" t="s">
        <v>607</v>
      </c>
      <c r="D46" s="2"/>
      <c r="E46" s="71" t="s">
        <v>608</v>
      </c>
      <c r="F46" s="353">
        <f>F47</f>
        <v>-406.7</v>
      </c>
      <c r="G46" s="359">
        <f t="shared" si="14"/>
        <v>-406.7</v>
      </c>
      <c r="H46" s="360">
        <f t="shared" si="14"/>
        <v>0</v>
      </c>
      <c r="I46" s="361">
        <f t="shared" si="14"/>
        <v>0</v>
      </c>
      <c r="J46" s="362">
        <f t="shared" si="14"/>
        <v>0</v>
      </c>
      <c r="K46" s="530">
        <f t="shared" si="14"/>
        <v>0</v>
      </c>
    </row>
    <row r="47" spans="1:11" ht="12.75">
      <c r="A47" s="12"/>
      <c r="B47" s="12"/>
      <c r="C47" s="2"/>
      <c r="D47" s="2" t="s">
        <v>609</v>
      </c>
      <c r="E47" s="3" t="s">
        <v>610</v>
      </c>
      <c r="F47" s="353">
        <f>SUM(G47:K47)</f>
        <v>-406.7</v>
      </c>
      <c r="G47" s="359">
        <v>-406.7</v>
      </c>
      <c r="H47" s="360"/>
      <c r="I47" s="361"/>
      <c r="J47" s="362"/>
      <c r="K47" s="530"/>
    </row>
    <row r="48" spans="1:11" ht="12.75">
      <c r="A48" s="12"/>
      <c r="B48" s="12" t="s">
        <v>621</v>
      </c>
      <c r="C48" s="12"/>
      <c r="D48" s="12"/>
      <c r="E48" s="3" t="s">
        <v>622</v>
      </c>
      <c r="F48" s="353">
        <f aca="true" t="shared" si="15" ref="F48:K48">F49+F53</f>
        <v>1530.8</v>
      </c>
      <c r="G48" s="359">
        <f t="shared" si="15"/>
        <v>-48.5</v>
      </c>
      <c r="H48" s="360">
        <f t="shared" si="15"/>
        <v>0</v>
      </c>
      <c r="I48" s="361">
        <f t="shared" si="15"/>
        <v>1579.3</v>
      </c>
      <c r="J48" s="362">
        <f t="shared" si="15"/>
        <v>0</v>
      </c>
      <c r="K48" s="530">
        <f t="shared" si="15"/>
        <v>0</v>
      </c>
    </row>
    <row r="49" spans="1:11" ht="25.5">
      <c r="A49" s="12"/>
      <c r="B49" s="12"/>
      <c r="C49" s="12" t="s">
        <v>637</v>
      </c>
      <c r="D49" s="12"/>
      <c r="E49" s="3" t="s">
        <v>638</v>
      </c>
      <c r="F49" s="353">
        <f>F50</f>
        <v>1579.3</v>
      </c>
      <c r="G49" s="359">
        <f aca="true" t="shared" si="16" ref="G49:K51">G50</f>
        <v>0</v>
      </c>
      <c r="H49" s="360">
        <f t="shared" si="16"/>
        <v>0</v>
      </c>
      <c r="I49" s="361">
        <f t="shared" si="16"/>
        <v>1579.3</v>
      </c>
      <c r="J49" s="362">
        <f t="shared" si="16"/>
        <v>0</v>
      </c>
      <c r="K49" s="530">
        <f t="shared" si="16"/>
        <v>0</v>
      </c>
    </row>
    <row r="50" spans="1:11" ht="25.5">
      <c r="A50" s="12"/>
      <c r="B50" s="12"/>
      <c r="C50" s="12" t="s">
        <v>639</v>
      </c>
      <c r="D50" s="12"/>
      <c r="E50" s="3" t="s">
        <v>640</v>
      </c>
      <c r="F50" s="353">
        <f>F51</f>
        <v>1579.3</v>
      </c>
      <c r="G50" s="359">
        <f t="shared" si="16"/>
        <v>0</v>
      </c>
      <c r="H50" s="360">
        <f t="shared" si="16"/>
        <v>0</v>
      </c>
      <c r="I50" s="361">
        <f t="shared" si="16"/>
        <v>1579.3</v>
      </c>
      <c r="J50" s="362">
        <f t="shared" si="16"/>
        <v>0</v>
      </c>
      <c r="K50" s="530">
        <f t="shared" si="16"/>
        <v>0</v>
      </c>
    </row>
    <row r="51" spans="1:11" ht="25.5">
      <c r="A51" s="12"/>
      <c r="B51" s="12"/>
      <c r="C51" s="12" t="s">
        <v>641</v>
      </c>
      <c r="D51" s="12"/>
      <c r="E51" s="3" t="s">
        <v>492</v>
      </c>
      <c r="F51" s="353">
        <f>F52</f>
        <v>1579.3</v>
      </c>
      <c r="G51" s="359">
        <f t="shared" si="16"/>
        <v>0</v>
      </c>
      <c r="H51" s="360">
        <f t="shared" si="16"/>
        <v>0</v>
      </c>
      <c r="I51" s="361">
        <f t="shared" si="16"/>
        <v>1579.3</v>
      </c>
      <c r="J51" s="362">
        <f t="shared" si="16"/>
        <v>0</v>
      </c>
      <c r="K51" s="530">
        <f t="shared" si="16"/>
        <v>0</v>
      </c>
    </row>
    <row r="52" spans="1:11" ht="26.25" customHeight="1">
      <c r="A52" s="12"/>
      <c r="B52" s="12"/>
      <c r="C52" s="12"/>
      <c r="D52" s="12" t="s">
        <v>642</v>
      </c>
      <c r="E52" s="3" t="s">
        <v>643</v>
      </c>
      <c r="F52" s="353">
        <f>SUM(G52:K52)</f>
        <v>1579.3</v>
      </c>
      <c r="G52" s="359"/>
      <c r="H52" s="360"/>
      <c r="I52" s="361">
        <v>1579.3</v>
      </c>
      <c r="J52" s="362"/>
      <c r="K52" s="530"/>
    </row>
    <row r="53" spans="1:11" ht="12.75">
      <c r="A53" s="12"/>
      <c r="B53" s="12"/>
      <c r="C53" s="2" t="s">
        <v>644</v>
      </c>
      <c r="D53" s="2"/>
      <c r="E53" s="3" t="s">
        <v>645</v>
      </c>
      <c r="F53" s="353">
        <f>F54</f>
        <v>-48.5</v>
      </c>
      <c r="G53" s="359">
        <f aca="true" t="shared" si="17" ref="G53:K54">G54</f>
        <v>-48.5</v>
      </c>
      <c r="H53" s="360">
        <f t="shared" si="17"/>
        <v>0</v>
      </c>
      <c r="I53" s="361">
        <f t="shared" si="17"/>
        <v>0</v>
      </c>
      <c r="J53" s="362">
        <f t="shared" si="17"/>
        <v>0</v>
      </c>
      <c r="K53" s="530">
        <f t="shared" si="17"/>
        <v>0</v>
      </c>
    </row>
    <row r="54" spans="1:11" ht="26.25" customHeight="1">
      <c r="A54" s="12"/>
      <c r="B54" s="12"/>
      <c r="C54" s="2" t="s">
        <v>646</v>
      </c>
      <c r="D54" s="2"/>
      <c r="E54" s="3" t="s">
        <v>647</v>
      </c>
      <c r="F54" s="353">
        <f>F55</f>
        <v>-48.5</v>
      </c>
      <c r="G54" s="359">
        <f t="shared" si="17"/>
        <v>-48.5</v>
      </c>
      <c r="H54" s="360">
        <f t="shared" si="17"/>
        <v>0</v>
      </c>
      <c r="I54" s="361">
        <f t="shared" si="17"/>
        <v>0</v>
      </c>
      <c r="J54" s="362">
        <f t="shared" si="17"/>
        <v>0</v>
      </c>
      <c r="K54" s="530">
        <f t="shared" si="17"/>
        <v>0</v>
      </c>
    </row>
    <row r="55" spans="1:11" ht="12.75">
      <c r="A55" s="12"/>
      <c r="B55" s="12"/>
      <c r="C55" s="2"/>
      <c r="D55" s="2" t="s">
        <v>609</v>
      </c>
      <c r="E55" s="3" t="s">
        <v>610</v>
      </c>
      <c r="F55" s="353">
        <f>SUM(G55:K55)</f>
        <v>-48.5</v>
      </c>
      <c r="G55" s="359">
        <v>-48.5</v>
      </c>
      <c r="H55" s="360"/>
      <c r="I55" s="361"/>
      <c r="J55" s="362"/>
      <c r="K55" s="530"/>
    </row>
    <row r="56" spans="1:11" ht="12.75">
      <c r="A56" s="12"/>
      <c r="B56" s="12" t="s">
        <v>655</v>
      </c>
      <c r="C56" s="2"/>
      <c r="D56" s="2"/>
      <c r="E56" s="3" t="s">
        <v>656</v>
      </c>
      <c r="F56" s="353">
        <f aca="true" t="shared" si="18" ref="F56:K57">F57</f>
        <v>80.7</v>
      </c>
      <c r="G56" s="354">
        <f t="shared" si="18"/>
        <v>80.7</v>
      </c>
      <c r="H56" s="355">
        <f t="shared" si="18"/>
        <v>0</v>
      </c>
      <c r="I56" s="356">
        <f t="shared" si="18"/>
        <v>0</v>
      </c>
      <c r="J56" s="357">
        <f t="shared" si="18"/>
        <v>0</v>
      </c>
      <c r="K56" s="531">
        <f t="shared" si="18"/>
        <v>0</v>
      </c>
    </row>
    <row r="57" spans="1:11" ht="25.5">
      <c r="A57" s="12"/>
      <c r="B57" s="12" t="s">
        <v>657</v>
      </c>
      <c r="C57" s="2"/>
      <c r="D57" s="2"/>
      <c r="E57" s="3" t="s">
        <v>658</v>
      </c>
      <c r="F57" s="353">
        <f>F58</f>
        <v>80.7</v>
      </c>
      <c r="G57" s="359">
        <f t="shared" si="18"/>
        <v>80.7</v>
      </c>
      <c r="H57" s="360">
        <f t="shared" si="18"/>
        <v>0</v>
      </c>
      <c r="I57" s="361">
        <f t="shared" si="18"/>
        <v>0</v>
      </c>
      <c r="J57" s="362">
        <f t="shared" si="18"/>
        <v>0</v>
      </c>
      <c r="K57" s="530">
        <f t="shared" si="18"/>
        <v>0</v>
      </c>
    </row>
    <row r="58" spans="1:11" ht="25.5">
      <c r="A58" s="12"/>
      <c r="B58" s="12"/>
      <c r="C58" s="2" t="s">
        <v>659</v>
      </c>
      <c r="D58" s="2"/>
      <c r="E58" s="3" t="s">
        <v>660</v>
      </c>
      <c r="F58" s="353">
        <f aca="true" t="shared" si="19" ref="F58:K59">F59</f>
        <v>80.7</v>
      </c>
      <c r="G58" s="354">
        <f t="shared" si="19"/>
        <v>80.7</v>
      </c>
      <c r="H58" s="355">
        <f t="shared" si="19"/>
        <v>0</v>
      </c>
      <c r="I58" s="356">
        <f t="shared" si="19"/>
        <v>0</v>
      </c>
      <c r="J58" s="357">
        <f t="shared" si="19"/>
        <v>0</v>
      </c>
      <c r="K58" s="531">
        <f t="shared" si="19"/>
        <v>0</v>
      </c>
    </row>
    <row r="59" spans="1:11" ht="25.5">
      <c r="A59" s="12"/>
      <c r="B59" s="12"/>
      <c r="C59" s="2" t="s">
        <v>661</v>
      </c>
      <c r="D59" s="2"/>
      <c r="E59" s="3" t="s">
        <v>662</v>
      </c>
      <c r="F59" s="353">
        <f>F60</f>
        <v>80.7</v>
      </c>
      <c r="G59" s="359">
        <f t="shared" si="19"/>
        <v>80.7</v>
      </c>
      <c r="H59" s="360">
        <f t="shared" si="19"/>
        <v>0</v>
      </c>
      <c r="I59" s="361">
        <f t="shared" si="19"/>
        <v>0</v>
      </c>
      <c r="J59" s="362">
        <f t="shared" si="19"/>
        <v>0</v>
      </c>
      <c r="K59" s="530">
        <f t="shared" si="19"/>
        <v>0</v>
      </c>
    </row>
    <row r="60" spans="1:11" ht="12.75">
      <c r="A60" s="12"/>
      <c r="B60" s="12"/>
      <c r="C60" s="2"/>
      <c r="D60" s="2" t="s">
        <v>609</v>
      </c>
      <c r="E60" s="3" t="s">
        <v>610</v>
      </c>
      <c r="F60" s="353">
        <f>G60+H60+I60+J60+K60</f>
        <v>80.7</v>
      </c>
      <c r="G60" s="354">
        <f>80.7</f>
        <v>80.7</v>
      </c>
      <c r="H60" s="355"/>
      <c r="I60" s="356"/>
      <c r="J60" s="357"/>
      <c r="K60" s="531"/>
    </row>
    <row r="61" spans="1:11" ht="12.75">
      <c r="A61" s="12"/>
      <c r="B61" s="12" t="s">
        <v>743</v>
      </c>
      <c r="C61" s="2"/>
      <c r="D61" s="2"/>
      <c r="E61" s="3" t="s">
        <v>744</v>
      </c>
      <c r="F61" s="353">
        <f>F62</f>
        <v>-83.5</v>
      </c>
      <c r="G61" s="359">
        <f aca="true" t="shared" si="20" ref="G61:K64">G62</f>
        <v>-83.5</v>
      </c>
      <c r="H61" s="360">
        <f t="shared" si="20"/>
        <v>0</v>
      </c>
      <c r="I61" s="361">
        <f t="shared" si="20"/>
        <v>0</v>
      </c>
      <c r="J61" s="362">
        <f t="shared" si="20"/>
        <v>0</v>
      </c>
      <c r="K61" s="530">
        <f t="shared" si="20"/>
        <v>0</v>
      </c>
    </row>
    <row r="62" spans="1:11" ht="12.75">
      <c r="A62" s="12"/>
      <c r="B62" s="12" t="s">
        <v>747</v>
      </c>
      <c r="C62" s="2"/>
      <c r="D62" s="2"/>
      <c r="E62" s="3" t="s">
        <v>748</v>
      </c>
      <c r="F62" s="353">
        <f>F63</f>
        <v>-83.5</v>
      </c>
      <c r="G62" s="359">
        <f t="shared" si="20"/>
        <v>-83.5</v>
      </c>
      <c r="H62" s="360">
        <f t="shared" si="20"/>
        <v>0</v>
      </c>
      <c r="I62" s="361">
        <f t="shared" si="20"/>
        <v>0</v>
      </c>
      <c r="J62" s="362">
        <f t="shared" si="20"/>
        <v>0</v>
      </c>
      <c r="K62" s="530">
        <f t="shared" si="20"/>
        <v>0</v>
      </c>
    </row>
    <row r="63" spans="1:11" ht="12.75">
      <c r="A63" s="12"/>
      <c r="B63" s="12"/>
      <c r="C63" s="2" t="s">
        <v>749</v>
      </c>
      <c r="D63" s="2"/>
      <c r="E63" s="3" t="s">
        <v>750</v>
      </c>
      <c r="F63" s="353">
        <f>F64</f>
        <v>-83.5</v>
      </c>
      <c r="G63" s="359">
        <f t="shared" si="20"/>
        <v>-83.5</v>
      </c>
      <c r="H63" s="360">
        <f t="shared" si="20"/>
        <v>0</v>
      </c>
      <c r="I63" s="361">
        <f t="shared" si="20"/>
        <v>0</v>
      </c>
      <c r="J63" s="362">
        <f t="shared" si="20"/>
        <v>0</v>
      </c>
      <c r="K63" s="530">
        <f t="shared" si="20"/>
        <v>0</v>
      </c>
    </row>
    <row r="64" spans="1:11" ht="12.75">
      <c r="A64" s="12"/>
      <c r="B64" s="12"/>
      <c r="C64" s="2" t="s">
        <v>751</v>
      </c>
      <c r="D64" s="2"/>
      <c r="E64" s="3" t="s">
        <v>742</v>
      </c>
      <c r="F64" s="353">
        <f>F65</f>
        <v>-83.5</v>
      </c>
      <c r="G64" s="359">
        <f t="shared" si="20"/>
        <v>-83.5</v>
      </c>
      <c r="H64" s="360">
        <f t="shared" si="20"/>
        <v>0</v>
      </c>
      <c r="I64" s="361">
        <f t="shared" si="20"/>
        <v>0</v>
      </c>
      <c r="J64" s="362">
        <f t="shared" si="20"/>
        <v>0</v>
      </c>
      <c r="K64" s="530">
        <f t="shared" si="20"/>
        <v>0</v>
      </c>
    </row>
    <row r="65" spans="1:11" ht="12.75">
      <c r="A65" s="12"/>
      <c r="B65" s="12"/>
      <c r="C65" s="2"/>
      <c r="D65" s="2" t="s">
        <v>609</v>
      </c>
      <c r="E65" s="3" t="s">
        <v>610</v>
      </c>
      <c r="F65" s="353">
        <f>SUM(G65:K65)</f>
        <v>-83.5</v>
      </c>
      <c r="G65" s="354">
        <v>-83.5</v>
      </c>
      <c r="H65" s="355"/>
      <c r="I65" s="356"/>
      <c r="J65" s="357"/>
      <c r="K65" s="531"/>
    </row>
    <row r="66" spans="1:220" s="19" customFormat="1" ht="12.75">
      <c r="A66" s="16" t="s">
        <v>810</v>
      </c>
      <c r="B66" s="16"/>
      <c r="C66" s="10"/>
      <c r="D66" s="10"/>
      <c r="E66" s="75" t="s">
        <v>811</v>
      </c>
      <c r="F66" s="352">
        <f>F67</f>
        <v>-36.2</v>
      </c>
      <c r="G66" s="422">
        <f aca="true" t="shared" si="21" ref="G66:K70">G67</f>
        <v>-36.2</v>
      </c>
      <c r="H66" s="427">
        <f t="shared" si="21"/>
        <v>0</v>
      </c>
      <c r="I66" s="432">
        <f t="shared" si="21"/>
        <v>0</v>
      </c>
      <c r="J66" s="433">
        <f t="shared" si="21"/>
        <v>0</v>
      </c>
      <c r="K66" s="529">
        <f t="shared" si="21"/>
        <v>0</v>
      </c>
      <c r="L66" s="17"/>
      <c r="M66" s="17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</row>
    <row r="67" spans="1:11" ht="12.75">
      <c r="A67" s="12"/>
      <c r="B67" s="12" t="s">
        <v>601</v>
      </c>
      <c r="C67" s="2"/>
      <c r="D67" s="2"/>
      <c r="E67" s="3" t="s">
        <v>602</v>
      </c>
      <c r="F67" s="353">
        <f>F68</f>
        <v>-36.2</v>
      </c>
      <c r="G67" s="359">
        <f t="shared" si="21"/>
        <v>-36.2</v>
      </c>
      <c r="H67" s="360">
        <f t="shared" si="21"/>
        <v>0</v>
      </c>
      <c r="I67" s="361">
        <f t="shared" si="21"/>
        <v>0</v>
      </c>
      <c r="J67" s="362">
        <f t="shared" si="21"/>
        <v>0</v>
      </c>
      <c r="K67" s="530">
        <f t="shared" si="21"/>
        <v>0</v>
      </c>
    </row>
    <row r="68" spans="1:11" ht="25.5">
      <c r="A68" s="12"/>
      <c r="B68" s="12" t="s">
        <v>612</v>
      </c>
      <c r="C68" s="2"/>
      <c r="D68" s="2"/>
      <c r="E68" s="3" t="s">
        <v>613</v>
      </c>
      <c r="F68" s="353">
        <f>F69</f>
        <v>-36.2</v>
      </c>
      <c r="G68" s="359">
        <f t="shared" si="21"/>
        <v>-36.2</v>
      </c>
      <c r="H68" s="360">
        <f t="shared" si="21"/>
        <v>0</v>
      </c>
      <c r="I68" s="361">
        <f t="shared" si="21"/>
        <v>0</v>
      </c>
      <c r="J68" s="362">
        <f t="shared" si="21"/>
        <v>0</v>
      </c>
      <c r="K68" s="530">
        <f t="shared" si="21"/>
        <v>0</v>
      </c>
    </row>
    <row r="69" spans="1:11" ht="25.5">
      <c r="A69" s="12"/>
      <c r="B69" s="12"/>
      <c r="C69" s="2" t="s">
        <v>605</v>
      </c>
      <c r="D69" s="2"/>
      <c r="E69" s="71" t="s">
        <v>606</v>
      </c>
      <c r="F69" s="353">
        <f>F70</f>
        <v>-36.2</v>
      </c>
      <c r="G69" s="359">
        <f t="shared" si="21"/>
        <v>-36.2</v>
      </c>
      <c r="H69" s="360">
        <f t="shared" si="21"/>
        <v>0</v>
      </c>
      <c r="I69" s="361">
        <f t="shared" si="21"/>
        <v>0</v>
      </c>
      <c r="J69" s="362">
        <f t="shared" si="21"/>
        <v>0</v>
      </c>
      <c r="K69" s="530">
        <f t="shared" si="21"/>
        <v>0</v>
      </c>
    </row>
    <row r="70" spans="1:11" ht="13.5" customHeight="1">
      <c r="A70" s="12"/>
      <c r="B70" s="12"/>
      <c r="C70" s="2" t="s">
        <v>607</v>
      </c>
      <c r="D70" s="2"/>
      <c r="E70" s="71" t="s">
        <v>608</v>
      </c>
      <c r="F70" s="353">
        <f>F71</f>
        <v>-36.2</v>
      </c>
      <c r="G70" s="359">
        <f t="shared" si="21"/>
        <v>-36.2</v>
      </c>
      <c r="H70" s="360">
        <f t="shared" si="21"/>
        <v>0</v>
      </c>
      <c r="I70" s="361">
        <f t="shared" si="21"/>
        <v>0</v>
      </c>
      <c r="J70" s="362">
        <f t="shared" si="21"/>
        <v>0</v>
      </c>
      <c r="K70" s="530">
        <f t="shared" si="21"/>
        <v>0</v>
      </c>
    </row>
    <row r="71" spans="1:11" ht="13.5" customHeight="1">
      <c r="A71" s="12"/>
      <c r="B71" s="12"/>
      <c r="C71" s="2"/>
      <c r="D71" s="2" t="s">
        <v>609</v>
      </c>
      <c r="E71" s="3" t="s">
        <v>610</v>
      </c>
      <c r="F71" s="353">
        <f>SUM(G71:K71)</f>
        <v>-36.2</v>
      </c>
      <c r="G71" s="354">
        <v>-36.2</v>
      </c>
      <c r="H71" s="355"/>
      <c r="I71" s="356"/>
      <c r="J71" s="357"/>
      <c r="K71" s="531"/>
    </row>
    <row r="72" spans="1:11" ht="25.5">
      <c r="A72" s="25" t="s">
        <v>323</v>
      </c>
      <c r="B72" s="25"/>
      <c r="C72" s="26"/>
      <c r="D72" s="26"/>
      <c r="E72" s="69" t="s">
        <v>326</v>
      </c>
      <c r="F72" s="352">
        <f aca="true" t="shared" si="22" ref="F72:K72">F73+F81+F97+F115+F141+F146+F160</f>
        <v>57796.84</v>
      </c>
      <c r="G72" s="422">
        <f t="shared" si="22"/>
        <v>1945.76</v>
      </c>
      <c r="H72" s="427">
        <f t="shared" si="22"/>
        <v>7837.211</v>
      </c>
      <c r="I72" s="432">
        <f t="shared" si="22"/>
        <v>0</v>
      </c>
      <c r="J72" s="433">
        <f t="shared" si="22"/>
        <v>3364.62</v>
      </c>
      <c r="K72" s="529">
        <f t="shared" si="22"/>
        <v>44649.249</v>
      </c>
    </row>
    <row r="73" spans="1:11" ht="12.75">
      <c r="A73" s="25"/>
      <c r="B73" s="12" t="s">
        <v>601</v>
      </c>
      <c r="C73" s="12"/>
      <c r="D73" s="12"/>
      <c r="E73" s="3" t="s">
        <v>602</v>
      </c>
      <c r="F73" s="353">
        <f>F74</f>
        <v>2710.76</v>
      </c>
      <c r="G73" s="359">
        <f aca="true" t="shared" si="23" ref="G73:K76">G74</f>
        <v>2110.76</v>
      </c>
      <c r="H73" s="360">
        <f t="shared" si="23"/>
        <v>0</v>
      </c>
      <c r="I73" s="361">
        <f t="shared" si="23"/>
        <v>0</v>
      </c>
      <c r="J73" s="362">
        <f t="shared" si="23"/>
        <v>600</v>
      </c>
      <c r="K73" s="530">
        <f t="shared" si="23"/>
        <v>0</v>
      </c>
    </row>
    <row r="74" spans="1:11" ht="12.75">
      <c r="A74" s="25"/>
      <c r="B74" s="12" t="s">
        <v>621</v>
      </c>
      <c r="C74" s="12"/>
      <c r="D74" s="12"/>
      <c r="E74" s="3" t="s">
        <v>622</v>
      </c>
      <c r="F74" s="353">
        <f aca="true" t="shared" si="24" ref="F74:K74">F75+F78</f>
        <v>2710.76</v>
      </c>
      <c r="G74" s="353">
        <f t="shared" si="24"/>
        <v>2110.76</v>
      </c>
      <c r="H74" s="353">
        <f t="shared" si="24"/>
        <v>0</v>
      </c>
      <c r="I74" s="353">
        <f t="shared" si="24"/>
        <v>0</v>
      </c>
      <c r="J74" s="353">
        <f t="shared" si="24"/>
        <v>600</v>
      </c>
      <c r="K74" s="353">
        <f t="shared" si="24"/>
        <v>0</v>
      </c>
    </row>
    <row r="75" spans="1:11" ht="25.5">
      <c r="A75" s="27"/>
      <c r="B75" s="27"/>
      <c r="C75" s="30" t="s">
        <v>623</v>
      </c>
      <c r="D75" s="412"/>
      <c r="E75" s="71" t="s">
        <v>624</v>
      </c>
      <c r="F75" s="353">
        <f>F76</f>
        <v>2110.76</v>
      </c>
      <c r="G75" s="359">
        <f t="shared" si="23"/>
        <v>2110.76</v>
      </c>
      <c r="H75" s="360">
        <f t="shared" si="23"/>
        <v>0</v>
      </c>
      <c r="I75" s="361">
        <f t="shared" si="23"/>
        <v>0</v>
      </c>
      <c r="J75" s="362">
        <f t="shared" si="23"/>
        <v>0</v>
      </c>
      <c r="K75" s="530">
        <f t="shared" si="23"/>
        <v>0</v>
      </c>
    </row>
    <row r="76" spans="1:11" ht="12.75">
      <c r="A76" s="27"/>
      <c r="B76" s="27"/>
      <c r="C76" s="30" t="s">
        <v>625</v>
      </c>
      <c r="D76" s="412"/>
      <c r="E76" s="71" t="s">
        <v>626</v>
      </c>
      <c r="F76" s="353">
        <f>F77</f>
        <v>2110.76</v>
      </c>
      <c r="G76" s="359">
        <f t="shared" si="23"/>
        <v>2110.76</v>
      </c>
      <c r="H76" s="360">
        <f t="shared" si="23"/>
        <v>0</v>
      </c>
      <c r="I76" s="361">
        <f t="shared" si="23"/>
        <v>0</v>
      </c>
      <c r="J76" s="362">
        <f t="shared" si="23"/>
        <v>0</v>
      </c>
      <c r="K76" s="530">
        <f t="shared" si="23"/>
        <v>0</v>
      </c>
    </row>
    <row r="77" spans="1:11" ht="12.75">
      <c r="A77" s="27"/>
      <c r="B77" s="27"/>
      <c r="C77" s="30"/>
      <c r="D77" s="2" t="s">
        <v>609</v>
      </c>
      <c r="E77" s="3" t="s">
        <v>610</v>
      </c>
      <c r="F77" s="353">
        <f>G77+H77+I77+J77+K77</f>
        <v>2110.76</v>
      </c>
      <c r="G77" s="359">
        <v>2110.76</v>
      </c>
      <c r="H77" s="360"/>
      <c r="I77" s="361"/>
      <c r="J77" s="362"/>
      <c r="K77" s="530"/>
    </row>
    <row r="78" spans="1:11" ht="38.25">
      <c r="A78" s="27"/>
      <c r="B78" s="27"/>
      <c r="C78" s="2" t="s">
        <v>648</v>
      </c>
      <c r="D78" s="2"/>
      <c r="E78" s="3" t="s">
        <v>649</v>
      </c>
      <c r="F78" s="353">
        <f>F79</f>
        <v>600</v>
      </c>
      <c r="G78" s="353">
        <f aca="true" t="shared" si="25" ref="G78:K79">G79</f>
        <v>0</v>
      </c>
      <c r="H78" s="353">
        <f t="shared" si="25"/>
        <v>0</v>
      </c>
      <c r="I78" s="353">
        <f t="shared" si="25"/>
        <v>0</v>
      </c>
      <c r="J78" s="353">
        <f t="shared" si="25"/>
        <v>600</v>
      </c>
      <c r="K78" s="353">
        <f t="shared" si="25"/>
        <v>0</v>
      </c>
    </row>
    <row r="79" spans="1:11" ht="25.5">
      <c r="A79" s="27"/>
      <c r="B79" s="27"/>
      <c r="C79" s="2" t="s">
        <v>650</v>
      </c>
      <c r="D79" s="2"/>
      <c r="E79" s="3" t="s">
        <v>576</v>
      </c>
      <c r="F79" s="353">
        <f>F80</f>
        <v>600</v>
      </c>
      <c r="G79" s="353">
        <f t="shared" si="25"/>
        <v>0</v>
      </c>
      <c r="H79" s="353">
        <f t="shared" si="25"/>
        <v>0</v>
      </c>
      <c r="I79" s="353">
        <f t="shared" si="25"/>
        <v>0</v>
      </c>
      <c r="J79" s="353">
        <f t="shared" si="25"/>
        <v>600</v>
      </c>
      <c r="K79" s="353">
        <f t="shared" si="25"/>
        <v>0</v>
      </c>
    </row>
    <row r="80" spans="1:11" ht="25.5">
      <c r="A80" s="27"/>
      <c r="B80" s="27"/>
      <c r="C80" s="2"/>
      <c r="D80" s="2" t="s">
        <v>320</v>
      </c>
      <c r="E80" s="3" t="s">
        <v>439</v>
      </c>
      <c r="F80" s="353">
        <f>SUM(G80:K80)</f>
        <v>600</v>
      </c>
      <c r="G80" s="359"/>
      <c r="H80" s="360"/>
      <c r="I80" s="361"/>
      <c r="J80" s="362">
        <v>600</v>
      </c>
      <c r="K80" s="530"/>
    </row>
    <row r="81" spans="1:11" ht="12.75">
      <c r="A81" s="27"/>
      <c r="B81" s="27" t="s">
        <v>663</v>
      </c>
      <c r="C81" s="30"/>
      <c r="D81" s="2"/>
      <c r="E81" s="3" t="s">
        <v>664</v>
      </c>
      <c r="F81" s="353">
        <f aca="true" t="shared" si="26" ref="F81:K81">F82+F86</f>
        <v>2725.92</v>
      </c>
      <c r="G81" s="359">
        <f t="shared" si="26"/>
        <v>-165</v>
      </c>
      <c r="H81" s="360">
        <f t="shared" si="26"/>
        <v>0</v>
      </c>
      <c r="I81" s="361">
        <f t="shared" si="26"/>
        <v>0</v>
      </c>
      <c r="J81" s="362">
        <f t="shared" si="26"/>
        <v>2764.62</v>
      </c>
      <c r="K81" s="530">
        <f t="shared" si="26"/>
        <v>126.3</v>
      </c>
    </row>
    <row r="82" spans="1:11" ht="12.75">
      <c r="A82" s="27"/>
      <c r="B82" s="27" t="s">
        <v>667</v>
      </c>
      <c r="C82" s="30"/>
      <c r="D82" s="2"/>
      <c r="E82" s="3" t="s">
        <v>668</v>
      </c>
      <c r="F82" s="353">
        <f>F83</f>
        <v>2714.9</v>
      </c>
      <c r="G82" s="359">
        <f aca="true" t="shared" si="27" ref="G82:K84">G83</f>
        <v>0</v>
      </c>
      <c r="H82" s="360">
        <f t="shared" si="27"/>
        <v>0</v>
      </c>
      <c r="I82" s="361">
        <f t="shared" si="27"/>
        <v>0</v>
      </c>
      <c r="J82" s="362">
        <f t="shared" si="27"/>
        <v>2714.9</v>
      </c>
      <c r="K82" s="530">
        <f t="shared" si="27"/>
        <v>0</v>
      </c>
    </row>
    <row r="83" spans="1:11" ht="25.5">
      <c r="A83" s="27"/>
      <c r="B83" s="27"/>
      <c r="C83" s="30" t="s">
        <v>669</v>
      </c>
      <c r="D83" s="2"/>
      <c r="E83" s="3" t="s">
        <v>338</v>
      </c>
      <c r="F83" s="353">
        <f>F84</f>
        <v>2714.9</v>
      </c>
      <c r="G83" s="359">
        <f t="shared" si="27"/>
        <v>0</v>
      </c>
      <c r="H83" s="360">
        <f t="shared" si="27"/>
        <v>0</v>
      </c>
      <c r="I83" s="361">
        <f t="shared" si="27"/>
        <v>0</v>
      </c>
      <c r="J83" s="362">
        <f t="shared" si="27"/>
        <v>2714.9</v>
      </c>
      <c r="K83" s="530">
        <f t="shared" si="27"/>
        <v>0</v>
      </c>
    </row>
    <row r="84" spans="1:11" ht="38.25">
      <c r="A84" s="27"/>
      <c r="B84" s="27"/>
      <c r="C84" s="30" t="s">
        <v>670</v>
      </c>
      <c r="D84" s="2"/>
      <c r="E84" s="3" t="s">
        <v>671</v>
      </c>
      <c r="F84" s="353">
        <f>F85</f>
        <v>2714.9</v>
      </c>
      <c r="G84" s="359">
        <f t="shared" si="27"/>
        <v>0</v>
      </c>
      <c r="H84" s="360">
        <f t="shared" si="27"/>
        <v>0</v>
      </c>
      <c r="I84" s="361">
        <f t="shared" si="27"/>
        <v>0</v>
      </c>
      <c r="J84" s="362">
        <f t="shared" si="27"/>
        <v>2714.9</v>
      </c>
      <c r="K84" s="530">
        <f t="shared" si="27"/>
        <v>0</v>
      </c>
    </row>
    <row r="85" spans="1:11" ht="12.75">
      <c r="A85" s="27"/>
      <c r="B85" s="27"/>
      <c r="C85" s="30"/>
      <c r="D85" s="2" t="s">
        <v>609</v>
      </c>
      <c r="E85" s="3" t="s">
        <v>610</v>
      </c>
      <c r="F85" s="353">
        <f>G85+H85+I85+J85+K85</f>
        <v>2714.9</v>
      </c>
      <c r="G85" s="359"/>
      <c r="H85" s="360"/>
      <c r="I85" s="361"/>
      <c r="J85" s="362">
        <v>2714.9</v>
      </c>
      <c r="K85" s="530"/>
    </row>
    <row r="86" spans="1:11" ht="12.75">
      <c r="A86" s="27"/>
      <c r="B86" s="27" t="s">
        <v>675</v>
      </c>
      <c r="C86" s="30"/>
      <c r="D86" s="2"/>
      <c r="E86" s="3" t="s">
        <v>676</v>
      </c>
      <c r="F86" s="353">
        <f aca="true" t="shared" si="28" ref="F86:K86">F87+F90</f>
        <v>11.02</v>
      </c>
      <c r="G86" s="359">
        <f t="shared" si="28"/>
        <v>-165</v>
      </c>
      <c r="H86" s="360">
        <f t="shared" si="28"/>
        <v>0</v>
      </c>
      <c r="I86" s="361">
        <f t="shared" si="28"/>
        <v>0</v>
      </c>
      <c r="J86" s="362">
        <f t="shared" si="28"/>
        <v>49.72</v>
      </c>
      <c r="K86" s="530">
        <f t="shared" si="28"/>
        <v>126.3</v>
      </c>
    </row>
    <row r="87" spans="1:11" ht="12.75">
      <c r="A87" s="27"/>
      <c r="B87" s="27"/>
      <c r="C87" s="2" t="s">
        <v>644</v>
      </c>
      <c r="D87" s="2"/>
      <c r="E87" s="3" t="s">
        <v>645</v>
      </c>
      <c r="F87" s="353">
        <f>F88</f>
        <v>-165</v>
      </c>
      <c r="G87" s="359">
        <f aca="true" t="shared" si="29" ref="G87:K88">G88</f>
        <v>-165</v>
      </c>
      <c r="H87" s="360">
        <f t="shared" si="29"/>
        <v>0</v>
      </c>
      <c r="I87" s="361">
        <f t="shared" si="29"/>
        <v>0</v>
      </c>
      <c r="J87" s="362">
        <f t="shared" si="29"/>
        <v>0</v>
      </c>
      <c r="K87" s="530">
        <f t="shared" si="29"/>
        <v>0</v>
      </c>
    </row>
    <row r="88" spans="1:11" ht="25.5">
      <c r="A88" s="27"/>
      <c r="B88" s="27"/>
      <c r="C88" s="2" t="s">
        <v>646</v>
      </c>
      <c r="D88" s="2"/>
      <c r="E88" s="3" t="s">
        <v>647</v>
      </c>
      <c r="F88" s="353">
        <f>F89</f>
        <v>-165</v>
      </c>
      <c r="G88" s="359">
        <f t="shared" si="29"/>
        <v>-165</v>
      </c>
      <c r="H88" s="360">
        <f t="shared" si="29"/>
        <v>0</v>
      </c>
      <c r="I88" s="361">
        <f t="shared" si="29"/>
        <v>0</v>
      </c>
      <c r="J88" s="362">
        <f t="shared" si="29"/>
        <v>0</v>
      </c>
      <c r="K88" s="530">
        <f t="shared" si="29"/>
        <v>0</v>
      </c>
    </row>
    <row r="89" spans="1:11" ht="12.75">
      <c r="A89" s="27"/>
      <c r="B89" s="27"/>
      <c r="C89" s="2"/>
      <c r="D89" s="2" t="s">
        <v>609</v>
      </c>
      <c r="E89" s="3" t="s">
        <v>610</v>
      </c>
      <c r="F89" s="353">
        <f>G89+H89+I89+J89+K89</f>
        <v>-165</v>
      </c>
      <c r="G89" s="359">
        <v>-165</v>
      </c>
      <c r="H89" s="360"/>
      <c r="I89" s="361"/>
      <c r="J89" s="362"/>
      <c r="K89" s="530"/>
    </row>
    <row r="90" spans="1:11" ht="25.5">
      <c r="A90" s="27"/>
      <c r="B90" s="27"/>
      <c r="C90" s="30" t="s">
        <v>330</v>
      </c>
      <c r="D90" s="2"/>
      <c r="E90" s="3" t="s">
        <v>298</v>
      </c>
      <c r="F90" s="353">
        <f aca="true" t="shared" si="30" ref="F90:K90">F91+F93+F95</f>
        <v>176.02</v>
      </c>
      <c r="G90" s="359">
        <f t="shared" si="30"/>
        <v>0</v>
      </c>
      <c r="H90" s="360">
        <f t="shared" si="30"/>
        <v>0</v>
      </c>
      <c r="I90" s="361">
        <f t="shared" si="30"/>
        <v>0</v>
      </c>
      <c r="J90" s="362">
        <f t="shared" si="30"/>
        <v>49.72</v>
      </c>
      <c r="K90" s="530">
        <f t="shared" si="30"/>
        <v>126.3</v>
      </c>
    </row>
    <row r="91" spans="1:11" ht="25.5">
      <c r="A91" s="27"/>
      <c r="B91" s="27"/>
      <c r="C91" s="30" t="s">
        <v>677</v>
      </c>
      <c r="D91" s="2"/>
      <c r="E91" s="3" t="s">
        <v>678</v>
      </c>
      <c r="F91" s="353">
        <f aca="true" t="shared" si="31" ref="F91:K91">F92</f>
        <v>126.3</v>
      </c>
      <c r="G91" s="359">
        <f t="shared" si="31"/>
        <v>0</v>
      </c>
      <c r="H91" s="360">
        <f t="shared" si="31"/>
        <v>0</v>
      </c>
      <c r="I91" s="361">
        <f t="shared" si="31"/>
        <v>0</v>
      </c>
      <c r="J91" s="362">
        <f t="shared" si="31"/>
        <v>0</v>
      </c>
      <c r="K91" s="530">
        <f t="shared" si="31"/>
        <v>126.3</v>
      </c>
    </row>
    <row r="92" spans="1:11" ht="51">
      <c r="A92" s="27"/>
      <c r="B92" s="27"/>
      <c r="C92" s="30"/>
      <c r="D92" s="2" t="s">
        <v>302</v>
      </c>
      <c r="E92" s="3" t="s">
        <v>353</v>
      </c>
      <c r="F92" s="353">
        <f>G92+H92+I92+J92+K92</f>
        <v>126.3</v>
      </c>
      <c r="G92" s="359"/>
      <c r="H92" s="360"/>
      <c r="I92" s="361"/>
      <c r="J92" s="362"/>
      <c r="K92" s="530">
        <v>126.3</v>
      </c>
    </row>
    <row r="93" spans="1:11" ht="25.5">
      <c r="A93" s="27"/>
      <c r="B93" s="27"/>
      <c r="C93" s="30" t="s">
        <v>679</v>
      </c>
      <c r="D93" s="2"/>
      <c r="E93" s="3" t="s">
        <v>281</v>
      </c>
      <c r="F93" s="353">
        <f aca="true" t="shared" si="32" ref="F93:K93">F94</f>
        <v>40.72</v>
      </c>
      <c r="G93" s="359">
        <f t="shared" si="32"/>
        <v>0</v>
      </c>
      <c r="H93" s="360">
        <f t="shared" si="32"/>
        <v>0</v>
      </c>
      <c r="I93" s="361">
        <f t="shared" si="32"/>
        <v>0</v>
      </c>
      <c r="J93" s="362">
        <f t="shared" si="32"/>
        <v>40.72</v>
      </c>
      <c r="K93" s="530">
        <f t="shared" si="32"/>
        <v>0</v>
      </c>
    </row>
    <row r="94" spans="1:11" ht="51">
      <c r="A94" s="27"/>
      <c r="B94" s="27"/>
      <c r="C94" s="30"/>
      <c r="D94" s="2" t="s">
        <v>302</v>
      </c>
      <c r="E94" s="3" t="s">
        <v>353</v>
      </c>
      <c r="F94" s="353">
        <f>G94+H94+I94+J94+K94</f>
        <v>40.72</v>
      </c>
      <c r="G94" s="359"/>
      <c r="H94" s="360"/>
      <c r="I94" s="361"/>
      <c r="J94" s="362">
        <v>40.72</v>
      </c>
      <c r="K94" s="530"/>
    </row>
    <row r="95" spans="1:11" ht="12.75">
      <c r="A95" s="27"/>
      <c r="B95" s="27"/>
      <c r="C95" s="30" t="s">
        <v>680</v>
      </c>
      <c r="D95" s="2"/>
      <c r="E95" s="3" t="s">
        <v>269</v>
      </c>
      <c r="F95" s="353">
        <f aca="true" t="shared" si="33" ref="F95:K95">F96</f>
        <v>9</v>
      </c>
      <c r="G95" s="359">
        <f t="shared" si="33"/>
        <v>0</v>
      </c>
      <c r="H95" s="360">
        <f t="shared" si="33"/>
        <v>0</v>
      </c>
      <c r="I95" s="361">
        <f t="shared" si="33"/>
        <v>0</v>
      </c>
      <c r="J95" s="362">
        <f t="shared" si="33"/>
        <v>9</v>
      </c>
      <c r="K95" s="530">
        <f t="shared" si="33"/>
        <v>0</v>
      </c>
    </row>
    <row r="96" spans="1:11" ht="12.75">
      <c r="A96" s="27"/>
      <c r="B96" s="27"/>
      <c r="C96" s="30"/>
      <c r="D96" s="2" t="s">
        <v>609</v>
      </c>
      <c r="E96" s="3" t="s">
        <v>610</v>
      </c>
      <c r="F96" s="353">
        <f>G96+H96+I96+J96+K96</f>
        <v>9</v>
      </c>
      <c r="G96" s="359"/>
      <c r="H96" s="360"/>
      <c r="I96" s="361"/>
      <c r="J96" s="362">
        <v>9</v>
      </c>
      <c r="K96" s="530"/>
    </row>
    <row r="97" spans="1:220" s="29" customFormat="1" ht="12.75">
      <c r="A97" s="27"/>
      <c r="B97" s="27" t="s">
        <v>305</v>
      </c>
      <c r="C97" s="2"/>
      <c r="D97" s="2"/>
      <c r="E97" s="3" t="s">
        <v>306</v>
      </c>
      <c r="F97" s="353">
        <f aca="true" t="shared" si="34" ref="F97:K97">F98</f>
        <v>27954.013</v>
      </c>
      <c r="G97" s="354">
        <f t="shared" si="34"/>
        <v>0</v>
      </c>
      <c r="H97" s="355">
        <f t="shared" si="34"/>
        <v>60</v>
      </c>
      <c r="I97" s="356">
        <f t="shared" si="34"/>
        <v>0</v>
      </c>
      <c r="J97" s="357">
        <f t="shared" si="34"/>
        <v>0</v>
      </c>
      <c r="K97" s="531">
        <f t="shared" si="34"/>
        <v>27894.013</v>
      </c>
      <c r="L97" s="56"/>
      <c r="M97" s="56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</row>
    <row r="98" spans="1:220" s="29" customFormat="1" ht="12.75">
      <c r="A98" s="27"/>
      <c r="B98" s="27" t="s">
        <v>689</v>
      </c>
      <c r="C98" s="2"/>
      <c r="D98" s="2"/>
      <c r="E98" s="3" t="s">
        <v>690</v>
      </c>
      <c r="F98" s="353">
        <f aca="true" t="shared" si="35" ref="F98:K98">F99+F104+F111</f>
        <v>27954.013</v>
      </c>
      <c r="G98" s="353">
        <f t="shared" si="35"/>
        <v>0</v>
      </c>
      <c r="H98" s="353">
        <f t="shared" si="35"/>
        <v>60</v>
      </c>
      <c r="I98" s="353">
        <f t="shared" si="35"/>
        <v>0</v>
      </c>
      <c r="J98" s="353">
        <f t="shared" si="35"/>
        <v>0</v>
      </c>
      <c r="K98" s="353">
        <f t="shared" si="35"/>
        <v>27894.013</v>
      </c>
      <c r="L98" s="56"/>
      <c r="M98" s="56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</row>
    <row r="99" spans="1:220" s="29" customFormat="1" ht="25.5">
      <c r="A99" s="27"/>
      <c r="B99" s="27"/>
      <c r="C99" s="2" t="s">
        <v>637</v>
      </c>
      <c r="D99" s="2"/>
      <c r="E99" s="3" t="s">
        <v>638</v>
      </c>
      <c r="F99" s="353">
        <f>F100</f>
        <v>27700</v>
      </c>
      <c r="G99" s="359">
        <f aca="true" t="shared" si="36" ref="G99:K101">G100</f>
        <v>0</v>
      </c>
      <c r="H99" s="360">
        <f t="shared" si="36"/>
        <v>0</v>
      </c>
      <c r="I99" s="361">
        <f t="shared" si="36"/>
        <v>0</v>
      </c>
      <c r="J99" s="362">
        <f t="shared" si="36"/>
        <v>0</v>
      </c>
      <c r="K99" s="530">
        <f t="shared" si="36"/>
        <v>27700</v>
      </c>
      <c r="L99" s="56"/>
      <c r="M99" s="56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</row>
    <row r="100" spans="1:220" s="29" customFormat="1" ht="76.5">
      <c r="A100" s="27"/>
      <c r="B100" s="27"/>
      <c r="C100" s="2" t="s">
        <v>691</v>
      </c>
      <c r="D100" s="2"/>
      <c r="E100" s="164" t="s">
        <v>692</v>
      </c>
      <c r="F100" s="353">
        <f>F101</f>
        <v>27700</v>
      </c>
      <c r="G100" s="359">
        <f t="shared" si="36"/>
        <v>0</v>
      </c>
      <c r="H100" s="360">
        <f t="shared" si="36"/>
        <v>0</v>
      </c>
      <c r="I100" s="361">
        <f t="shared" si="36"/>
        <v>0</v>
      </c>
      <c r="J100" s="362">
        <f t="shared" si="36"/>
        <v>0</v>
      </c>
      <c r="K100" s="530">
        <f t="shared" si="36"/>
        <v>27700</v>
      </c>
      <c r="L100" s="56"/>
      <c r="M100" s="56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</row>
    <row r="101" spans="1:220" s="29" customFormat="1" ht="51">
      <c r="A101" s="27"/>
      <c r="B101" s="27"/>
      <c r="C101" s="2" t="s">
        <v>693</v>
      </c>
      <c r="D101" s="2"/>
      <c r="E101" s="3" t="s">
        <v>418</v>
      </c>
      <c r="F101" s="353">
        <f>F102</f>
        <v>27700</v>
      </c>
      <c r="G101" s="359">
        <f t="shared" si="36"/>
        <v>0</v>
      </c>
      <c r="H101" s="360">
        <f t="shared" si="36"/>
        <v>0</v>
      </c>
      <c r="I101" s="361">
        <f t="shared" si="36"/>
        <v>0</v>
      </c>
      <c r="J101" s="362">
        <f t="shared" si="36"/>
        <v>0</v>
      </c>
      <c r="K101" s="530">
        <f t="shared" si="36"/>
        <v>27700</v>
      </c>
      <c r="L101" s="56"/>
      <c r="M101" s="56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</row>
    <row r="102" spans="1:220" s="29" customFormat="1" ht="25.5">
      <c r="A102" s="27"/>
      <c r="B102" s="27"/>
      <c r="C102" s="2"/>
      <c r="D102" s="2" t="s">
        <v>320</v>
      </c>
      <c r="E102" s="3" t="s">
        <v>439</v>
      </c>
      <c r="F102" s="353">
        <f>F103</f>
        <v>27700</v>
      </c>
      <c r="G102" s="359">
        <f>G103</f>
        <v>0</v>
      </c>
      <c r="H102" s="360">
        <f>H103</f>
        <v>0</v>
      </c>
      <c r="I102" s="361">
        <f>I103</f>
        <v>0</v>
      </c>
      <c r="J102" s="362">
        <f>J103</f>
        <v>0</v>
      </c>
      <c r="K102" s="530">
        <f>K103</f>
        <v>27700</v>
      </c>
      <c r="L102" s="56"/>
      <c r="M102" s="56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</row>
    <row r="103" spans="1:220" s="29" customFormat="1" ht="12.75">
      <c r="A103" s="27"/>
      <c r="B103" s="27"/>
      <c r="C103" s="2"/>
      <c r="D103" s="2"/>
      <c r="E103" s="3" t="s">
        <v>39</v>
      </c>
      <c r="F103" s="353">
        <f>G103+H103+I103+J103+K103</f>
        <v>27700</v>
      </c>
      <c r="G103" s="359"/>
      <c r="H103" s="360"/>
      <c r="I103" s="361"/>
      <c r="J103" s="362"/>
      <c r="K103" s="530">
        <v>27700</v>
      </c>
      <c r="L103" s="56"/>
      <c r="M103" s="56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</row>
    <row r="104" spans="1:220" s="29" customFormat="1" ht="25.5">
      <c r="A104" s="27"/>
      <c r="B104" s="27"/>
      <c r="C104" s="2" t="s">
        <v>651</v>
      </c>
      <c r="D104" s="2"/>
      <c r="E104" s="3" t="s">
        <v>337</v>
      </c>
      <c r="F104" s="353">
        <f aca="true" t="shared" si="37" ref="F104:K104">F105+F108</f>
        <v>210.995</v>
      </c>
      <c r="G104" s="359">
        <f t="shared" si="37"/>
        <v>0</v>
      </c>
      <c r="H104" s="360">
        <f t="shared" si="37"/>
        <v>60</v>
      </c>
      <c r="I104" s="361">
        <f t="shared" si="37"/>
        <v>0</v>
      </c>
      <c r="J104" s="362">
        <f t="shared" si="37"/>
        <v>0</v>
      </c>
      <c r="K104" s="530">
        <f t="shared" si="37"/>
        <v>150.995</v>
      </c>
      <c r="L104" s="56"/>
      <c r="M104" s="56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</row>
    <row r="105" spans="1:220" s="29" customFormat="1" ht="38.25">
      <c r="A105" s="27"/>
      <c r="B105" s="27"/>
      <c r="C105" s="2" t="s">
        <v>653</v>
      </c>
      <c r="D105" s="2"/>
      <c r="E105" s="3" t="s">
        <v>654</v>
      </c>
      <c r="F105" s="353">
        <f aca="true" t="shared" si="38" ref="F105:K106">F106</f>
        <v>60</v>
      </c>
      <c r="G105" s="359">
        <f t="shared" si="38"/>
        <v>0</v>
      </c>
      <c r="H105" s="360">
        <f t="shared" si="38"/>
        <v>60</v>
      </c>
      <c r="I105" s="361">
        <f t="shared" si="38"/>
        <v>0</v>
      </c>
      <c r="J105" s="362">
        <f t="shared" si="38"/>
        <v>0</v>
      </c>
      <c r="K105" s="530">
        <f t="shared" si="38"/>
        <v>0</v>
      </c>
      <c r="L105" s="56"/>
      <c r="M105" s="56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</row>
    <row r="106" spans="1:220" s="29" customFormat="1" ht="25.5">
      <c r="A106" s="27"/>
      <c r="B106" s="27"/>
      <c r="C106" s="97" t="s">
        <v>694</v>
      </c>
      <c r="D106" s="2"/>
      <c r="E106" s="3" t="s">
        <v>695</v>
      </c>
      <c r="F106" s="353">
        <f t="shared" si="38"/>
        <v>60</v>
      </c>
      <c r="G106" s="359">
        <f t="shared" si="38"/>
        <v>0</v>
      </c>
      <c r="H106" s="360">
        <f t="shared" si="38"/>
        <v>60</v>
      </c>
      <c r="I106" s="361">
        <f t="shared" si="38"/>
        <v>0</v>
      </c>
      <c r="J106" s="362">
        <f t="shared" si="38"/>
        <v>0</v>
      </c>
      <c r="K106" s="530">
        <f t="shared" si="38"/>
        <v>0</v>
      </c>
      <c r="L106" s="56"/>
      <c r="M106" s="56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</row>
    <row r="107" spans="1:220" s="29" customFormat="1" ht="25.5">
      <c r="A107" s="27"/>
      <c r="B107" s="27"/>
      <c r="C107" s="2"/>
      <c r="D107" s="2" t="s">
        <v>320</v>
      </c>
      <c r="E107" s="3" t="s">
        <v>439</v>
      </c>
      <c r="F107" s="353">
        <f>SUM(G107:K107)</f>
        <v>60</v>
      </c>
      <c r="G107" s="359"/>
      <c r="H107" s="360">
        <v>60</v>
      </c>
      <c r="I107" s="361"/>
      <c r="J107" s="362"/>
      <c r="K107" s="530"/>
      <c r="L107" s="56"/>
      <c r="M107" s="56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</row>
    <row r="108" spans="1:220" s="29" customFormat="1" ht="38.25">
      <c r="A108" s="27"/>
      <c r="B108" s="27"/>
      <c r="C108" s="2" t="s">
        <v>696</v>
      </c>
      <c r="D108" s="2"/>
      <c r="E108" s="3" t="s">
        <v>697</v>
      </c>
      <c r="F108" s="353">
        <f>F109</f>
        <v>150.995</v>
      </c>
      <c r="G108" s="359">
        <f aca="true" t="shared" si="39" ref="G108:K109">G109</f>
        <v>0</v>
      </c>
      <c r="H108" s="360">
        <f t="shared" si="39"/>
        <v>0</v>
      </c>
      <c r="I108" s="361">
        <f t="shared" si="39"/>
        <v>0</v>
      </c>
      <c r="J108" s="362">
        <f t="shared" si="39"/>
        <v>0</v>
      </c>
      <c r="K108" s="530">
        <f t="shared" si="39"/>
        <v>150.995</v>
      </c>
      <c r="L108" s="56"/>
      <c r="M108" s="56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</row>
    <row r="109" spans="1:220" s="29" customFormat="1" ht="12.75">
      <c r="A109" s="27"/>
      <c r="B109" s="27"/>
      <c r="C109" s="2" t="s">
        <v>698</v>
      </c>
      <c r="D109" s="2"/>
      <c r="E109" s="3" t="s">
        <v>39</v>
      </c>
      <c r="F109" s="353">
        <f>F110</f>
        <v>150.995</v>
      </c>
      <c r="G109" s="359">
        <f t="shared" si="39"/>
        <v>0</v>
      </c>
      <c r="H109" s="360">
        <f t="shared" si="39"/>
        <v>0</v>
      </c>
      <c r="I109" s="361">
        <f t="shared" si="39"/>
        <v>0</v>
      </c>
      <c r="J109" s="362">
        <f t="shared" si="39"/>
        <v>0</v>
      </c>
      <c r="K109" s="530">
        <f t="shared" si="39"/>
        <v>150.995</v>
      </c>
      <c r="L109" s="56"/>
      <c r="M109" s="56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</row>
    <row r="110" spans="1:220" s="29" customFormat="1" ht="25.5">
      <c r="A110" s="27"/>
      <c r="B110" s="27"/>
      <c r="C110" s="2"/>
      <c r="D110" s="2" t="s">
        <v>320</v>
      </c>
      <c r="E110" s="3" t="s">
        <v>439</v>
      </c>
      <c r="F110" s="353">
        <f>SUM(G110:K110)</f>
        <v>150.995</v>
      </c>
      <c r="G110" s="359"/>
      <c r="H110" s="360"/>
      <c r="I110" s="361"/>
      <c r="J110" s="362"/>
      <c r="K110" s="530">
        <v>150.995</v>
      </c>
      <c r="L110" s="56"/>
      <c r="M110" s="56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</row>
    <row r="111" spans="1:220" s="29" customFormat="1" ht="38.25">
      <c r="A111" s="27"/>
      <c r="B111" s="27"/>
      <c r="C111" s="2" t="s">
        <v>703</v>
      </c>
      <c r="D111" s="2"/>
      <c r="E111" s="3" t="s">
        <v>339</v>
      </c>
      <c r="F111" s="353">
        <f>F112</f>
        <v>43.018</v>
      </c>
      <c r="G111" s="359">
        <f aca="true" t="shared" si="40" ref="G111:K113">G112</f>
        <v>0</v>
      </c>
      <c r="H111" s="360">
        <f t="shared" si="40"/>
        <v>0</v>
      </c>
      <c r="I111" s="361">
        <f t="shared" si="40"/>
        <v>0</v>
      </c>
      <c r="J111" s="362">
        <f t="shared" si="40"/>
        <v>0</v>
      </c>
      <c r="K111" s="530">
        <f t="shared" si="40"/>
        <v>43.018</v>
      </c>
      <c r="L111" s="56"/>
      <c r="M111" s="56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</row>
    <row r="112" spans="1:220" s="29" customFormat="1" ht="39.75" customHeight="1">
      <c r="A112" s="27"/>
      <c r="B112" s="27"/>
      <c r="C112" s="2" t="s">
        <v>704</v>
      </c>
      <c r="D112" s="2"/>
      <c r="E112" s="3" t="s">
        <v>705</v>
      </c>
      <c r="F112" s="353">
        <f>F113</f>
        <v>43.018</v>
      </c>
      <c r="G112" s="359">
        <f t="shared" si="40"/>
        <v>0</v>
      </c>
      <c r="H112" s="360">
        <f t="shared" si="40"/>
        <v>0</v>
      </c>
      <c r="I112" s="361">
        <f t="shared" si="40"/>
        <v>0</v>
      </c>
      <c r="J112" s="362">
        <f t="shared" si="40"/>
        <v>0</v>
      </c>
      <c r="K112" s="530">
        <f t="shared" si="40"/>
        <v>43.018</v>
      </c>
      <c r="L112" s="56"/>
      <c r="M112" s="56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</row>
    <row r="113" spans="1:220" s="29" customFormat="1" ht="25.5">
      <c r="A113" s="27"/>
      <c r="B113" s="27"/>
      <c r="C113" s="2" t="s">
        <v>706</v>
      </c>
      <c r="D113" s="2"/>
      <c r="E113" s="3" t="s">
        <v>449</v>
      </c>
      <c r="F113" s="353">
        <f>F114</f>
        <v>43.018</v>
      </c>
      <c r="G113" s="359">
        <f t="shared" si="40"/>
        <v>0</v>
      </c>
      <c r="H113" s="360">
        <f t="shared" si="40"/>
        <v>0</v>
      </c>
      <c r="I113" s="361">
        <f t="shared" si="40"/>
        <v>0</v>
      </c>
      <c r="J113" s="362">
        <f t="shared" si="40"/>
        <v>0</v>
      </c>
      <c r="K113" s="530">
        <f t="shared" si="40"/>
        <v>43.018</v>
      </c>
      <c r="L113" s="56"/>
      <c r="M113" s="56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</row>
    <row r="114" spans="1:220" s="29" customFormat="1" ht="25.5">
      <c r="A114" s="27"/>
      <c r="B114" s="27"/>
      <c r="C114" s="2"/>
      <c r="D114" s="2" t="s">
        <v>320</v>
      </c>
      <c r="E114" s="3" t="s">
        <v>439</v>
      </c>
      <c r="F114" s="353">
        <f>SUM(G114:K114)</f>
        <v>43.018</v>
      </c>
      <c r="G114" s="359"/>
      <c r="H114" s="360"/>
      <c r="I114" s="361"/>
      <c r="J114" s="362"/>
      <c r="K114" s="530">
        <v>43.018</v>
      </c>
      <c r="L114" s="56"/>
      <c r="M114" s="56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</row>
    <row r="115" spans="1:220" s="29" customFormat="1" ht="12.75">
      <c r="A115" s="27"/>
      <c r="B115" s="2" t="s">
        <v>288</v>
      </c>
      <c r="C115" s="2"/>
      <c r="D115" s="2"/>
      <c r="E115" s="3" t="s">
        <v>289</v>
      </c>
      <c r="F115" s="353">
        <f aca="true" t="shared" si="41" ref="F115:K115">F116+F123</f>
        <v>4369.277</v>
      </c>
      <c r="G115" s="359">
        <f t="shared" si="41"/>
        <v>0</v>
      </c>
      <c r="H115" s="360">
        <f t="shared" si="41"/>
        <v>4369.277</v>
      </c>
      <c r="I115" s="361">
        <f t="shared" si="41"/>
        <v>0</v>
      </c>
      <c r="J115" s="362">
        <f t="shared" si="41"/>
        <v>0</v>
      </c>
      <c r="K115" s="530">
        <f t="shared" si="41"/>
        <v>0</v>
      </c>
      <c r="L115" s="56"/>
      <c r="M115" s="56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</row>
    <row r="116" spans="1:220" s="29" customFormat="1" ht="12.75">
      <c r="A116" s="27"/>
      <c r="B116" s="2" t="s">
        <v>709</v>
      </c>
      <c r="C116" s="2"/>
      <c r="D116" s="2"/>
      <c r="E116" s="3" t="s">
        <v>710</v>
      </c>
      <c r="F116" s="353">
        <f>F117</f>
        <v>2469.029</v>
      </c>
      <c r="G116" s="354">
        <f aca="true" t="shared" si="42" ref="G116:K117">G117</f>
        <v>0</v>
      </c>
      <c r="H116" s="355">
        <f t="shared" si="42"/>
        <v>2469.029</v>
      </c>
      <c r="I116" s="356">
        <f t="shared" si="42"/>
        <v>0</v>
      </c>
      <c r="J116" s="357">
        <f t="shared" si="42"/>
        <v>0</v>
      </c>
      <c r="K116" s="531">
        <f t="shared" si="42"/>
        <v>0</v>
      </c>
      <c r="L116" s="56"/>
      <c r="M116" s="56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</row>
    <row r="117" spans="1:220" s="29" customFormat="1" ht="25.5">
      <c r="A117" s="27"/>
      <c r="B117" s="2"/>
      <c r="C117" s="2" t="s">
        <v>718</v>
      </c>
      <c r="D117" s="2"/>
      <c r="E117" s="3" t="s">
        <v>336</v>
      </c>
      <c r="F117" s="353">
        <f>F118</f>
        <v>2469.029</v>
      </c>
      <c r="G117" s="359">
        <f t="shared" si="42"/>
        <v>0</v>
      </c>
      <c r="H117" s="360">
        <f t="shared" si="42"/>
        <v>2469.029</v>
      </c>
      <c r="I117" s="361">
        <f t="shared" si="42"/>
        <v>0</v>
      </c>
      <c r="J117" s="362">
        <f t="shared" si="42"/>
        <v>0</v>
      </c>
      <c r="K117" s="530">
        <f t="shared" si="42"/>
        <v>0</v>
      </c>
      <c r="L117" s="56"/>
      <c r="M117" s="56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</row>
    <row r="118" spans="1:220" s="29" customFormat="1" ht="38.25">
      <c r="A118" s="27"/>
      <c r="B118" s="2"/>
      <c r="C118" s="2" t="s">
        <v>719</v>
      </c>
      <c r="D118" s="2"/>
      <c r="E118" s="3" t="s">
        <v>720</v>
      </c>
      <c r="F118" s="353">
        <f aca="true" t="shared" si="43" ref="F118:K118">F119+F121</f>
        <v>2469.029</v>
      </c>
      <c r="G118" s="359">
        <f t="shared" si="43"/>
        <v>0</v>
      </c>
      <c r="H118" s="360">
        <f t="shared" si="43"/>
        <v>2469.029</v>
      </c>
      <c r="I118" s="361">
        <f t="shared" si="43"/>
        <v>0</v>
      </c>
      <c r="J118" s="362">
        <f t="shared" si="43"/>
        <v>0</v>
      </c>
      <c r="K118" s="530">
        <f t="shared" si="43"/>
        <v>0</v>
      </c>
      <c r="L118" s="56"/>
      <c r="M118" s="56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</row>
    <row r="119" spans="1:220" s="29" customFormat="1" ht="12.75">
      <c r="A119" s="27"/>
      <c r="B119" s="2"/>
      <c r="C119" s="2" t="s">
        <v>722</v>
      </c>
      <c r="D119" s="2"/>
      <c r="E119" s="3" t="s">
        <v>461</v>
      </c>
      <c r="F119" s="353">
        <f aca="true" t="shared" si="44" ref="F119:K119">F120</f>
        <v>2412.9</v>
      </c>
      <c r="G119" s="359">
        <f t="shared" si="44"/>
        <v>0</v>
      </c>
      <c r="H119" s="360">
        <f t="shared" si="44"/>
        <v>2412.9</v>
      </c>
      <c r="I119" s="361">
        <f t="shared" si="44"/>
        <v>0</v>
      </c>
      <c r="J119" s="362">
        <f t="shared" si="44"/>
        <v>0</v>
      </c>
      <c r="K119" s="530">
        <f t="shared" si="44"/>
        <v>0</v>
      </c>
      <c r="L119" s="56"/>
      <c r="M119" s="56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</row>
    <row r="120" spans="1:220" s="29" customFormat="1" ht="25.5">
      <c r="A120" s="27"/>
      <c r="B120" s="2"/>
      <c r="C120" s="2"/>
      <c r="D120" s="2" t="s">
        <v>320</v>
      </c>
      <c r="E120" s="3" t="s">
        <v>439</v>
      </c>
      <c r="F120" s="353">
        <f>SUM(G120:K120)</f>
        <v>2412.9</v>
      </c>
      <c r="G120" s="354"/>
      <c r="H120" s="355">
        <v>2412.9</v>
      </c>
      <c r="I120" s="356"/>
      <c r="J120" s="357"/>
      <c r="K120" s="531"/>
      <c r="L120" s="56"/>
      <c r="M120" s="56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</row>
    <row r="121" spans="1:220" s="29" customFormat="1" ht="25.5">
      <c r="A121" s="27"/>
      <c r="B121" s="2"/>
      <c r="C121" s="2" t="s">
        <v>723</v>
      </c>
      <c r="D121" s="2"/>
      <c r="E121" s="3" t="s">
        <v>462</v>
      </c>
      <c r="F121" s="353">
        <f aca="true" t="shared" si="45" ref="F121:K121">F122</f>
        <v>56.129</v>
      </c>
      <c r="G121" s="359">
        <f t="shared" si="45"/>
        <v>0</v>
      </c>
      <c r="H121" s="360">
        <f t="shared" si="45"/>
        <v>56.129</v>
      </c>
      <c r="I121" s="361">
        <f t="shared" si="45"/>
        <v>0</v>
      </c>
      <c r="J121" s="362">
        <f t="shared" si="45"/>
        <v>0</v>
      </c>
      <c r="K121" s="530">
        <f t="shared" si="45"/>
        <v>0</v>
      </c>
      <c r="L121" s="56"/>
      <c r="M121" s="56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</row>
    <row r="122" spans="1:220" s="29" customFormat="1" ht="25.5">
      <c r="A122" s="27"/>
      <c r="B122" s="2"/>
      <c r="C122" s="2"/>
      <c r="D122" s="2" t="s">
        <v>320</v>
      </c>
      <c r="E122" s="3" t="s">
        <v>439</v>
      </c>
      <c r="F122" s="353">
        <f>SUM(G122:K122)</f>
        <v>56.129</v>
      </c>
      <c r="G122" s="354"/>
      <c r="H122" s="355">
        <v>56.129</v>
      </c>
      <c r="I122" s="356"/>
      <c r="J122" s="357"/>
      <c r="K122" s="531"/>
      <c r="L122" s="56"/>
      <c r="M122" s="56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</row>
    <row r="123" spans="1:220" s="29" customFormat="1" ht="12.75">
      <c r="A123" s="27"/>
      <c r="B123" s="2" t="s">
        <v>276</v>
      </c>
      <c r="C123" s="2"/>
      <c r="D123" s="2"/>
      <c r="E123" s="3" t="s">
        <v>277</v>
      </c>
      <c r="F123" s="353">
        <f aca="true" t="shared" si="46" ref="F123:K123">F124+F135</f>
        <v>1900.248</v>
      </c>
      <c r="G123" s="353">
        <f t="shared" si="46"/>
        <v>0</v>
      </c>
      <c r="H123" s="353">
        <f t="shared" si="46"/>
        <v>1900.248</v>
      </c>
      <c r="I123" s="353">
        <f t="shared" si="46"/>
        <v>0</v>
      </c>
      <c r="J123" s="353">
        <f t="shared" si="46"/>
        <v>0</v>
      </c>
      <c r="K123" s="353">
        <f t="shared" si="46"/>
        <v>0</v>
      </c>
      <c r="L123" s="56"/>
      <c r="M123" s="56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</row>
    <row r="124" spans="1:220" s="29" customFormat="1" ht="25.5">
      <c r="A124" s="27"/>
      <c r="B124" s="2"/>
      <c r="C124" s="2" t="s">
        <v>341</v>
      </c>
      <c r="D124" s="2"/>
      <c r="E124" s="3" t="s">
        <v>340</v>
      </c>
      <c r="F124" s="353">
        <f aca="true" t="shared" si="47" ref="F124:K124">F125</f>
        <v>789.7</v>
      </c>
      <c r="G124" s="359">
        <f t="shared" si="47"/>
        <v>0</v>
      </c>
      <c r="H124" s="360">
        <f t="shared" si="47"/>
        <v>789.7</v>
      </c>
      <c r="I124" s="361">
        <f t="shared" si="47"/>
        <v>0</v>
      </c>
      <c r="J124" s="362">
        <f t="shared" si="47"/>
        <v>0</v>
      </c>
      <c r="K124" s="530">
        <f t="shared" si="47"/>
        <v>0</v>
      </c>
      <c r="L124" s="56"/>
      <c r="M124" s="56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</row>
    <row r="125" spans="1:220" s="29" customFormat="1" ht="25.5">
      <c r="A125" s="27"/>
      <c r="B125" s="2"/>
      <c r="C125" s="2" t="s">
        <v>433</v>
      </c>
      <c r="D125" s="2"/>
      <c r="E125" s="3" t="s">
        <v>434</v>
      </c>
      <c r="F125" s="353">
        <f aca="true" t="shared" si="48" ref="F125:K125">F126+F127+F129+F131+F133</f>
        <v>789.7</v>
      </c>
      <c r="G125" s="359">
        <f t="shared" si="48"/>
        <v>0</v>
      </c>
      <c r="H125" s="360">
        <f t="shared" si="48"/>
        <v>789.7</v>
      </c>
      <c r="I125" s="361">
        <f t="shared" si="48"/>
        <v>0</v>
      </c>
      <c r="J125" s="362">
        <f t="shared" si="48"/>
        <v>0</v>
      </c>
      <c r="K125" s="530">
        <f t="shared" si="48"/>
        <v>0</v>
      </c>
      <c r="L125" s="56"/>
      <c r="M125" s="56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</row>
    <row r="126" spans="1:220" s="29" customFormat="1" ht="12.75">
      <c r="A126" s="27"/>
      <c r="B126" s="2"/>
      <c r="C126" s="2"/>
      <c r="D126" s="2" t="s">
        <v>609</v>
      </c>
      <c r="E126" s="3" t="s">
        <v>610</v>
      </c>
      <c r="F126" s="353">
        <f>G126+H126+I126+J126+K126</f>
        <v>1019.7</v>
      </c>
      <c r="G126" s="359"/>
      <c r="H126" s="360">
        <f>1800.677-780.977</f>
        <v>1019.7</v>
      </c>
      <c r="I126" s="361"/>
      <c r="J126" s="362"/>
      <c r="K126" s="530"/>
      <c r="L126" s="56"/>
      <c r="M126" s="56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</row>
    <row r="127" spans="1:220" s="29" customFormat="1" ht="25.5">
      <c r="A127" s="27"/>
      <c r="B127" s="2"/>
      <c r="C127" s="2" t="s">
        <v>728</v>
      </c>
      <c r="D127" s="2"/>
      <c r="E127" s="3" t="s">
        <v>729</v>
      </c>
      <c r="F127" s="353">
        <f aca="true" t="shared" si="49" ref="F127:K127">F128</f>
        <v>-600</v>
      </c>
      <c r="G127" s="359">
        <f t="shared" si="49"/>
        <v>0</v>
      </c>
      <c r="H127" s="360">
        <f t="shared" si="49"/>
        <v>-600</v>
      </c>
      <c r="I127" s="361">
        <f t="shared" si="49"/>
        <v>0</v>
      </c>
      <c r="J127" s="362">
        <f t="shared" si="49"/>
        <v>0</v>
      </c>
      <c r="K127" s="530">
        <f t="shared" si="49"/>
        <v>0</v>
      </c>
      <c r="L127" s="56"/>
      <c r="M127" s="56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</row>
    <row r="128" spans="1:220" s="29" customFormat="1" ht="25.5">
      <c r="A128" s="27"/>
      <c r="B128" s="2"/>
      <c r="C128" s="2"/>
      <c r="D128" s="2" t="s">
        <v>320</v>
      </c>
      <c r="E128" s="3" t="s">
        <v>439</v>
      </c>
      <c r="F128" s="353">
        <f>G128+H128+I128+J128+K128</f>
        <v>-600</v>
      </c>
      <c r="G128" s="359"/>
      <c r="H128" s="360">
        <v>-600</v>
      </c>
      <c r="I128" s="361"/>
      <c r="J128" s="362"/>
      <c r="K128" s="530"/>
      <c r="L128" s="56"/>
      <c r="M128" s="56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</row>
    <row r="129" spans="1:220" s="29" customFormat="1" ht="25.5">
      <c r="A129" s="27"/>
      <c r="B129" s="2"/>
      <c r="C129" s="2" t="s">
        <v>730</v>
      </c>
      <c r="D129" s="2"/>
      <c r="E129" s="3" t="s">
        <v>731</v>
      </c>
      <c r="F129" s="353">
        <f aca="true" t="shared" si="50" ref="F129:K129">F130</f>
        <v>-630</v>
      </c>
      <c r="G129" s="359">
        <f t="shared" si="50"/>
        <v>0</v>
      </c>
      <c r="H129" s="360">
        <f t="shared" si="50"/>
        <v>-630</v>
      </c>
      <c r="I129" s="361">
        <f t="shared" si="50"/>
        <v>0</v>
      </c>
      <c r="J129" s="362">
        <f t="shared" si="50"/>
        <v>0</v>
      </c>
      <c r="K129" s="530">
        <f t="shared" si="50"/>
        <v>0</v>
      </c>
      <c r="L129" s="56"/>
      <c r="M129" s="56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</row>
    <row r="130" spans="1:220" s="29" customFormat="1" ht="25.5">
      <c r="A130" s="27"/>
      <c r="B130" s="2"/>
      <c r="C130" s="2"/>
      <c r="D130" s="2" t="s">
        <v>320</v>
      </c>
      <c r="E130" s="3" t="s">
        <v>439</v>
      </c>
      <c r="F130" s="353">
        <f>G130+H130+I130+J130+K130</f>
        <v>-630</v>
      </c>
      <c r="G130" s="359"/>
      <c r="H130" s="360">
        <v>-630</v>
      </c>
      <c r="I130" s="361"/>
      <c r="J130" s="362"/>
      <c r="K130" s="530"/>
      <c r="L130" s="56"/>
      <c r="M130" s="56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</row>
    <row r="131" spans="1:220" s="29" customFormat="1" ht="12.75">
      <c r="A131" s="27"/>
      <c r="B131" s="2"/>
      <c r="C131" s="2" t="s">
        <v>732</v>
      </c>
      <c r="D131" s="2"/>
      <c r="E131" s="3" t="s">
        <v>517</v>
      </c>
      <c r="F131" s="353">
        <f aca="true" t="shared" si="51" ref="F131:K131">F132</f>
        <v>500</v>
      </c>
      <c r="G131" s="359">
        <f t="shared" si="51"/>
        <v>0</v>
      </c>
      <c r="H131" s="360">
        <f t="shared" si="51"/>
        <v>500</v>
      </c>
      <c r="I131" s="361">
        <f t="shared" si="51"/>
        <v>0</v>
      </c>
      <c r="J131" s="362">
        <f t="shared" si="51"/>
        <v>0</v>
      </c>
      <c r="K131" s="530">
        <f t="shared" si="51"/>
        <v>0</v>
      </c>
      <c r="L131" s="56"/>
      <c r="M131" s="56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</row>
    <row r="132" spans="1:220" s="29" customFormat="1" ht="25.5">
      <c r="A132" s="27"/>
      <c r="B132" s="2"/>
      <c r="C132" s="2"/>
      <c r="D132" s="2" t="s">
        <v>320</v>
      </c>
      <c r="E132" s="3" t="s">
        <v>439</v>
      </c>
      <c r="F132" s="353">
        <f>G132+H132+I132+J132+K132</f>
        <v>500</v>
      </c>
      <c r="G132" s="359"/>
      <c r="H132" s="360">
        <v>500</v>
      </c>
      <c r="I132" s="361"/>
      <c r="J132" s="362"/>
      <c r="K132" s="530"/>
      <c r="L132" s="56"/>
      <c r="M132" s="56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</row>
    <row r="133" spans="1:220" s="29" customFormat="1" ht="25.5">
      <c r="A133" s="27"/>
      <c r="B133" s="2"/>
      <c r="C133" s="2" t="s">
        <v>516</v>
      </c>
      <c r="D133" s="2"/>
      <c r="E133" s="3" t="s">
        <v>518</v>
      </c>
      <c r="F133" s="353">
        <f aca="true" t="shared" si="52" ref="F133:K133">F134</f>
        <v>500</v>
      </c>
      <c r="G133" s="359">
        <f t="shared" si="52"/>
        <v>0</v>
      </c>
      <c r="H133" s="360">
        <f t="shared" si="52"/>
        <v>500</v>
      </c>
      <c r="I133" s="361">
        <f t="shared" si="52"/>
        <v>0</v>
      </c>
      <c r="J133" s="362">
        <f t="shared" si="52"/>
        <v>0</v>
      </c>
      <c r="K133" s="530">
        <f t="shared" si="52"/>
        <v>0</v>
      </c>
      <c r="L133" s="56"/>
      <c r="M133" s="56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</row>
    <row r="134" spans="1:220" s="29" customFormat="1" ht="25.5">
      <c r="A134" s="27"/>
      <c r="B134" s="2"/>
      <c r="C134" s="2"/>
      <c r="D134" s="2" t="s">
        <v>320</v>
      </c>
      <c r="E134" s="3" t="s">
        <v>439</v>
      </c>
      <c r="F134" s="353">
        <f>G134+H134+I134+J134+K134</f>
        <v>500</v>
      </c>
      <c r="G134" s="359"/>
      <c r="H134" s="360">
        <v>500</v>
      </c>
      <c r="I134" s="361"/>
      <c r="J134" s="362"/>
      <c r="K134" s="530"/>
      <c r="L134" s="56"/>
      <c r="M134" s="56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</row>
    <row r="135" spans="1:220" s="29" customFormat="1" ht="38.25">
      <c r="A135" s="27"/>
      <c r="B135" s="2"/>
      <c r="C135" s="2" t="s">
        <v>703</v>
      </c>
      <c r="D135" s="2"/>
      <c r="E135" s="3" t="s">
        <v>339</v>
      </c>
      <c r="F135" s="353">
        <f aca="true" t="shared" si="53" ref="F135:K135">F136</f>
        <v>1110.548</v>
      </c>
      <c r="G135" s="359">
        <f t="shared" si="53"/>
        <v>0</v>
      </c>
      <c r="H135" s="360">
        <f t="shared" si="53"/>
        <v>1110.548</v>
      </c>
      <c r="I135" s="361">
        <f t="shared" si="53"/>
        <v>0</v>
      </c>
      <c r="J135" s="362">
        <f t="shared" si="53"/>
        <v>0</v>
      </c>
      <c r="K135" s="530">
        <f t="shared" si="53"/>
        <v>0</v>
      </c>
      <c r="L135" s="56"/>
      <c r="M135" s="56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</row>
    <row r="136" spans="1:220" s="29" customFormat="1" ht="38.25">
      <c r="A136" s="27"/>
      <c r="B136" s="2"/>
      <c r="C136" s="2" t="s">
        <v>733</v>
      </c>
      <c r="D136" s="2"/>
      <c r="E136" s="3" t="s">
        <v>734</v>
      </c>
      <c r="F136" s="353">
        <f aca="true" t="shared" si="54" ref="F136:K136">F137+F139</f>
        <v>1110.548</v>
      </c>
      <c r="G136" s="359">
        <f t="shared" si="54"/>
        <v>0</v>
      </c>
      <c r="H136" s="360">
        <f t="shared" si="54"/>
        <v>1110.548</v>
      </c>
      <c r="I136" s="361">
        <f t="shared" si="54"/>
        <v>0</v>
      </c>
      <c r="J136" s="362">
        <f t="shared" si="54"/>
        <v>0</v>
      </c>
      <c r="K136" s="530">
        <f t="shared" si="54"/>
        <v>0</v>
      </c>
      <c r="L136" s="56"/>
      <c r="M136" s="56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</row>
    <row r="137" spans="1:220" s="29" customFormat="1" ht="12.75">
      <c r="A137" s="27"/>
      <c r="B137" s="2"/>
      <c r="C137" s="2" t="s">
        <v>735</v>
      </c>
      <c r="D137" s="2"/>
      <c r="E137" s="3" t="s">
        <v>211</v>
      </c>
      <c r="F137" s="353">
        <f aca="true" t="shared" si="55" ref="F137:K137">F138</f>
        <v>540.849</v>
      </c>
      <c r="G137" s="359">
        <f t="shared" si="55"/>
        <v>0</v>
      </c>
      <c r="H137" s="360">
        <f t="shared" si="55"/>
        <v>540.849</v>
      </c>
      <c r="I137" s="361">
        <f t="shared" si="55"/>
        <v>0</v>
      </c>
      <c r="J137" s="362">
        <f t="shared" si="55"/>
        <v>0</v>
      </c>
      <c r="K137" s="530">
        <f t="shared" si="55"/>
        <v>0</v>
      </c>
      <c r="L137" s="56"/>
      <c r="M137" s="56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</row>
    <row r="138" spans="1:220" s="29" customFormat="1" ht="25.5">
      <c r="A138" s="27"/>
      <c r="B138" s="2"/>
      <c r="C138" s="2"/>
      <c r="D138" s="2" t="s">
        <v>320</v>
      </c>
      <c r="E138" s="3" t="s">
        <v>439</v>
      </c>
      <c r="F138" s="353">
        <f>G138+H138+I138+J138+K138</f>
        <v>540.849</v>
      </c>
      <c r="G138" s="359"/>
      <c r="H138" s="360">
        <v>540.849</v>
      </c>
      <c r="I138" s="361"/>
      <c r="J138" s="362"/>
      <c r="K138" s="530"/>
      <c r="L138" s="56"/>
      <c r="M138" s="56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</row>
    <row r="139" spans="1:220" s="29" customFormat="1" ht="12.75">
      <c r="A139" s="27"/>
      <c r="B139" s="2"/>
      <c r="C139" s="2" t="s">
        <v>736</v>
      </c>
      <c r="D139" s="2"/>
      <c r="E139" s="3" t="s">
        <v>210</v>
      </c>
      <c r="F139" s="353">
        <f aca="true" t="shared" si="56" ref="F139:K139">F140</f>
        <v>569.699</v>
      </c>
      <c r="G139" s="359">
        <f t="shared" si="56"/>
        <v>0</v>
      </c>
      <c r="H139" s="360">
        <f t="shared" si="56"/>
        <v>569.699</v>
      </c>
      <c r="I139" s="361">
        <f t="shared" si="56"/>
        <v>0</v>
      </c>
      <c r="J139" s="362">
        <f t="shared" si="56"/>
        <v>0</v>
      </c>
      <c r="K139" s="530">
        <f t="shared" si="56"/>
        <v>0</v>
      </c>
      <c r="L139" s="56"/>
      <c r="M139" s="56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</row>
    <row r="140" spans="1:220" s="29" customFormat="1" ht="25.5">
      <c r="A140" s="27"/>
      <c r="B140" s="2"/>
      <c r="C140" s="2"/>
      <c r="D140" s="2" t="s">
        <v>320</v>
      </c>
      <c r="E140" s="3" t="s">
        <v>439</v>
      </c>
      <c r="F140" s="353">
        <f>G140+H140+I140+J140+K140</f>
        <v>569.699</v>
      </c>
      <c r="G140" s="359"/>
      <c r="H140" s="360">
        <v>569.699</v>
      </c>
      <c r="I140" s="361"/>
      <c r="J140" s="362"/>
      <c r="K140" s="530"/>
      <c r="L140" s="56"/>
      <c r="M140" s="56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</row>
    <row r="141" spans="1:220" s="29" customFormat="1" ht="12.75">
      <c r="A141" s="27"/>
      <c r="B141" s="2" t="s">
        <v>743</v>
      </c>
      <c r="C141" s="2"/>
      <c r="D141" s="2"/>
      <c r="E141" s="3" t="s">
        <v>744</v>
      </c>
      <c r="F141" s="353">
        <f>F142</f>
        <v>1.386</v>
      </c>
      <c r="G141" s="359">
        <f aca="true" t="shared" si="57" ref="G141:K144">G142</f>
        <v>0</v>
      </c>
      <c r="H141" s="360">
        <f t="shared" si="57"/>
        <v>0</v>
      </c>
      <c r="I141" s="361">
        <f t="shared" si="57"/>
        <v>0</v>
      </c>
      <c r="J141" s="362">
        <f t="shared" si="57"/>
        <v>0</v>
      </c>
      <c r="K141" s="530">
        <f t="shared" si="57"/>
        <v>1.386</v>
      </c>
      <c r="L141" s="56"/>
      <c r="M141" s="56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</row>
    <row r="142" spans="1:220" s="29" customFormat="1" ht="12.75">
      <c r="A142" s="27"/>
      <c r="B142" s="2" t="s">
        <v>745</v>
      </c>
      <c r="C142" s="2"/>
      <c r="D142" s="2"/>
      <c r="E142" s="3" t="s">
        <v>746</v>
      </c>
      <c r="F142" s="353">
        <f>F143</f>
        <v>1.386</v>
      </c>
      <c r="G142" s="359">
        <f t="shared" si="57"/>
        <v>0</v>
      </c>
      <c r="H142" s="360">
        <f t="shared" si="57"/>
        <v>0</v>
      </c>
      <c r="I142" s="361">
        <f t="shared" si="57"/>
        <v>0</v>
      </c>
      <c r="J142" s="362">
        <f t="shared" si="57"/>
        <v>0</v>
      </c>
      <c r="K142" s="530">
        <f t="shared" si="57"/>
        <v>1.386</v>
      </c>
      <c r="L142" s="56"/>
      <c r="M142" s="56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</row>
    <row r="143" spans="1:220" s="29" customFormat="1" ht="25.5">
      <c r="A143" s="27"/>
      <c r="B143" s="2"/>
      <c r="C143" s="2" t="s">
        <v>341</v>
      </c>
      <c r="D143" s="2"/>
      <c r="E143" s="3" t="s">
        <v>340</v>
      </c>
      <c r="F143" s="353">
        <f>F144</f>
        <v>1.386</v>
      </c>
      <c r="G143" s="359">
        <f t="shared" si="57"/>
        <v>0</v>
      </c>
      <c r="H143" s="360">
        <f t="shared" si="57"/>
        <v>0</v>
      </c>
      <c r="I143" s="361">
        <f t="shared" si="57"/>
        <v>0</v>
      </c>
      <c r="J143" s="362">
        <f t="shared" si="57"/>
        <v>0</v>
      </c>
      <c r="K143" s="530">
        <f t="shared" si="57"/>
        <v>1.386</v>
      </c>
      <c r="L143" s="56"/>
      <c r="M143" s="56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</row>
    <row r="144" spans="1:220" s="29" customFormat="1" ht="25.5">
      <c r="A144" s="27"/>
      <c r="B144" s="2"/>
      <c r="C144" s="2" t="s">
        <v>433</v>
      </c>
      <c r="D144" s="2"/>
      <c r="E144" s="3" t="s">
        <v>434</v>
      </c>
      <c r="F144" s="353">
        <f>F145</f>
        <v>1.386</v>
      </c>
      <c r="G144" s="359">
        <f t="shared" si="57"/>
        <v>0</v>
      </c>
      <c r="H144" s="360">
        <f t="shared" si="57"/>
        <v>0</v>
      </c>
      <c r="I144" s="361">
        <f t="shared" si="57"/>
        <v>0</v>
      </c>
      <c r="J144" s="362">
        <f t="shared" si="57"/>
        <v>0</v>
      </c>
      <c r="K144" s="530">
        <f t="shared" si="57"/>
        <v>1.386</v>
      </c>
      <c r="L144" s="56"/>
      <c r="M144" s="56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</row>
    <row r="145" spans="1:220" s="29" customFormat="1" ht="12.75">
      <c r="A145" s="27"/>
      <c r="B145" s="2"/>
      <c r="C145" s="2"/>
      <c r="D145" s="2" t="s">
        <v>609</v>
      </c>
      <c r="E145" s="3" t="s">
        <v>610</v>
      </c>
      <c r="F145" s="353">
        <f>G145+H145+I145+J145+K145</f>
        <v>1.386</v>
      </c>
      <c r="G145" s="359"/>
      <c r="H145" s="360"/>
      <c r="I145" s="361"/>
      <c r="J145" s="362"/>
      <c r="K145" s="530">
        <v>1.386</v>
      </c>
      <c r="L145" s="56"/>
      <c r="M145" s="56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</row>
    <row r="146" spans="1:220" s="29" customFormat="1" ht="11.25" customHeight="1">
      <c r="A146" s="27"/>
      <c r="B146" s="2" t="s">
        <v>752</v>
      </c>
      <c r="C146" s="2"/>
      <c r="D146" s="2"/>
      <c r="E146" s="3" t="s">
        <v>753</v>
      </c>
      <c r="F146" s="353">
        <f>F147</f>
        <v>2307.934</v>
      </c>
      <c r="G146" s="359">
        <f aca="true" t="shared" si="58" ref="G146:K149">G147</f>
        <v>0</v>
      </c>
      <c r="H146" s="360">
        <f t="shared" si="58"/>
        <v>2307.934</v>
      </c>
      <c r="I146" s="361">
        <f t="shared" si="58"/>
        <v>0</v>
      </c>
      <c r="J146" s="362">
        <f t="shared" si="58"/>
        <v>0</v>
      </c>
      <c r="K146" s="530">
        <f t="shared" si="58"/>
        <v>0</v>
      </c>
      <c r="L146" s="56"/>
      <c r="M146" s="56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</row>
    <row r="147" spans="1:220" s="29" customFormat="1" ht="12.75">
      <c r="A147" s="27"/>
      <c r="B147" s="2" t="s">
        <v>754</v>
      </c>
      <c r="C147" s="2"/>
      <c r="D147" s="2"/>
      <c r="E147" s="3" t="s">
        <v>755</v>
      </c>
      <c r="F147" s="353">
        <f aca="true" t="shared" si="59" ref="F147:K147">F148+F152</f>
        <v>2307.934</v>
      </c>
      <c r="G147" s="359">
        <f t="shared" si="59"/>
        <v>0</v>
      </c>
      <c r="H147" s="360">
        <f t="shared" si="59"/>
        <v>2307.934</v>
      </c>
      <c r="I147" s="361">
        <f t="shared" si="59"/>
        <v>0</v>
      </c>
      <c r="J147" s="362">
        <f t="shared" si="59"/>
        <v>0</v>
      </c>
      <c r="K147" s="530">
        <f t="shared" si="59"/>
        <v>0</v>
      </c>
      <c r="L147" s="56"/>
      <c r="M147" s="56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</row>
    <row r="148" spans="1:220" s="29" customFormat="1" ht="25.5">
      <c r="A148" s="27"/>
      <c r="B148" s="2"/>
      <c r="C148" s="2" t="s">
        <v>758</v>
      </c>
      <c r="D148" s="2"/>
      <c r="E148" s="3" t="s">
        <v>344</v>
      </c>
      <c r="F148" s="353">
        <f>F149</f>
        <v>1237.934</v>
      </c>
      <c r="G148" s="359">
        <f t="shared" si="58"/>
        <v>0</v>
      </c>
      <c r="H148" s="360">
        <f t="shared" si="58"/>
        <v>1237.934</v>
      </c>
      <c r="I148" s="361">
        <f t="shared" si="58"/>
        <v>0</v>
      </c>
      <c r="J148" s="362">
        <f t="shared" si="58"/>
        <v>0</v>
      </c>
      <c r="K148" s="530">
        <f t="shared" si="58"/>
        <v>0</v>
      </c>
      <c r="L148" s="56"/>
      <c r="M148" s="56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</row>
    <row r="149" spans="1:220" s="29" customFormat="1" ht="25.5">
      <c r="A149" s="27"/>
      <c r="B149" s="2"/>
      <c r="C149" s="2" t="s">
        <v>759</v>
      </c>
      <c r="D149" s="2"/>
      <c r="E149" s="3" t="s">
        <v>760</v>
      </c>
      <c r="F149" s="353">
        <f>F150</f>
        <v>1237.934</v>
      </c>
      <c r="G149" s="359">
        <f t="shared" si="58"/>
        <v>0</v>
      </c>
      <c r="H149" s="360">
        <f t="shared" si="58"/>
        <v>1237.934</v>
      </c>
      <c r="I149" s="361">
        <f t="shared" si="58"/>
        <v>0</v>
      </c>
      <c r="J149" s="362">
        <f t="shared" si="58"/>
        <v>0</v>
      </c>
      <c r="K149" s="530">
        <f t="shared" si="58"/>
        <v>0</v>
      </c>
      <c r="L149" s="56"/>
      <c r="M149" s="56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</row>
    <row r="150" spans="1:220" s="29" customFormat="1" ht="12.75">
      <c r="A150" s="27"/>
      <c r="B150" s="2"/>
      <c r="C150" s="2" t="s">
        <v>761</v>
      </c>
      <c r="D150" s="2"/>
      <c r="E150" s="3" t="s">
        <v>463</v>
      </c>
      <c r="F150" s="353">
        <f aca="true" t="shared" si="60" ref="F150:K150">F151</f>
        <v>1237.934</v>
      </c>
      <c r="G150" s="359">
        <f t="shared" si="60"/>
        <v>0</v>
      </c>
      <c r="H150" s="360">
        <f t="shared" si="60"/>
        <v>1237.934</v>
      </c>
      <c r="I150" s="361">
        <f t="shared" si="60"/>
        <v>0</v>
      </c>
      <c r="J150" s="362">
        <f t="shared" si="60"/>
        <v>0</v>
      </c>
      <c r="K150" s="530">
        <f t="shared" si="60"/>
        <v>0</v>
      </c>
      <c r="L150" s="56"/>
      <c r="M150" s="56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</row>
    <row r="151" spans="1:220" s="29" customFormat="1" ht="25.5">
      <c r="A151" s="27"/>
      <c r="B151" s="2"/>
      <c r="C151" s="2"/>
      <c r="D151" s="2" t="s">
        <v>320</v>
      </c>
      <c r="E151" s="3" t="s">
        <v>439</v>
      </c>
      <c r="F151" s="353">
        <f>G151+H151+I151+J151+K151</f>
        <v>1237.934</v>
      </c>
      <c r="G151" s="354"/>
      <c r="H151" s="355">
        <v>1237.934</v>
      </c>
      <c r="I151" s="356"/>
      <c r="J151" s="357"/>
      <c r="K151" s="531"/>
      <c r="L151" s="56"/>
      <c r="M151" s="56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</row>
    <row r="152" spans="1:220" s="29" customFormat="1" ht="38.25">
      <c r="A152" s="27"/>
      <c r="B152" s="2"/>
      <c r="C152" s="2" t="s">
        <v>703</v>
      </c>
      <c r="D152" s="2"/>
      <c r="E152" s="3" t="s">
        <v>339</v>
      </c>
      <c r="F152" s="353">
        <f aca="true" t="shared" si="61" ref="F152:K152">F153</f>
        <v>1070</v>
      </c>
      <c r="G152" s="359">
        <f t="shared" si="61"/>
        <v>0</v>
      </c>
      <c r="H152" s="360">
        <f t="shared" si="61"/>
        <v>1070</v>
      </c>
      <c r="I152" s="361">
        <f t="shared" si="61"/>
        <v>0</v>
      </c>
      <c r="J152" s="362">
        <f t="shared" si="61"/>
        <v>0</v>
      </c>
      <c r="K152" s="530">
        <f t="shared" si="61"/>
        <v>0</v>
      </c>
      <c r="L152" s="56"/>
      <c r="M152" s="56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</row>
    <row r="153" spans="1:220" s="29" customFormat="1" ht="38.25">
      <c r="A153" s="27"/>
      <c r="B153" s="2"/>
      <c r="C153" s="2" t="s">
        <v>733</v>
      </c>
      <c r="D153" s="2"/>
      <c r="E153" s="3" t="s">
        <v>734</v>
      </c>
      <c r="F153" s="353">
        <f aca="true" t="shared" si="62" ref="F153:K153">F154+F156+F158</f>
        <v>1070</v>
      </c>
      <c r="G153" s="359">
        <f t="shared" si="62"/>
        <v>0</v>
      </c>
      <c r="H153" s="360">
        <f t="shared" si="62"/>
        <v>1070</v>
      </c>
      <c r="I153" s="361">
        <f t="shared" si="62"/>
        <v>0</v>
      </c>
      <c r="J153" s="362">
        <f t="shared" si="62"/>
        <v>0</v>
      </c>
      <c r="K153" s="530">
        <f t="shared" si="62"/>
        <v>0</v>
      </c>
      <c r="L153" s="56"/>
      <c r="M153" s="56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</row>
    <row r="154" spans="1:220" s="29" customFormat="1" ht="12.75">
      <c r="A154" s="27"/>
      <c r="B154" s="2"/>
      <c r="C154" s="2" t="s">
        <v>763</v>
      </c>
      <c r="D154" s="2"/>
      <c r="E154" s="3" t="s">
        <v>464</v>
      </c>
      <c r="F154" s="353">
        <f aca="true" t="shared" si="63" ref="F154:K154">F155</f>
        <v>300</v>
      </c>
      <c r="G154" s="359">
        <f t="shared" si="63"/>
        <v>0</v>
      </c>
      <c r="H154" s="360">
        <f t="shared" si="63"/>
        <v>300</v>
      </c>
      <c r="I154" s="361">
        <f t="shared" si="63"/>
        <v>0</v>
      </c>
      <c r="J154" s="362">
        <f t="shared" si="63"/>
        <v>0</v>
      </c>
      <c r="K154" s="530">
        <f t="shared" si="63"/>
        <v>0</v>
      </c>
      <c r="L154" s="56"/>
      <c r="M154" s="56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</row>
    <row r="155" spans="1:220" s="29" customFormat="1" ht="25.5">
      <c r="A155" s="27"/>
      <c r="B155" s="2"/>
      <c r="C155" s="2"/>
      <c r="D155" s="2" t="s">
        <v>320</v>
      </c>
      <c r="E155" s="3" t="s">
        <v>439</v>
      </c>
      <c r="F155" s="353">
        <f>G155+H155+I155+J155+K155</f>
        <v>300</v>
      </c>
      <c r="G155" s="354"/>
      <c r="H155" s="355">
        <v>300</v>
      </c>
      <c r="I155" s="356"/>
      <c r="J155" s="357"/>
      <c r="K155" s="531"/>
      <c r="L155" s="56"/>
      <c r="M155" s="56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</row>
    <row r="156" spans="1:220" s="29" customFormat="1" ht="14.25" customHeight="1">
      <c r="A156" s="27"/>
      <c r="B156" s="2"/>
      <c r="C156" s="2" t="s">
        <v>764</v>
      </c>
      <c r="D156" s="2"/>
      <c r="E156" s="3" t="s">
        <v>765</v>
      </c>
      <c r="F156" s="353">
        <f aca="true" t="shared" si="64" ref="F156:K156">F157</f>
        <v>300</v>
      </c>
      <c r="G156" s="359">
        <f t="shared" si="64"/>
        <v>0</v>
      </c>
      <c r="H156" s="360">
        <f t="shared" si="64"/>
        <v>300</v>
      </c>
      <c r="I156" s="361">
        <f t="shared" si="64"/>
        <v>0</v>
      </c>
      <c r="J156" s="362">
        <f t="shared" si="64"/>
        <v>0</v>
      </c>
      <c r="K156" s="530">
        <f t="shared" si="64"/>
        <v>0</v>
      </c>
      <c r="L156" s="56"/>
      <c r="M156" s="56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</row>
    <row r="157" spans="1:220" s="29" customFormat="1" ht="25.5">
      <c r="A157" s="27"/>
      <c r="B157" s="2"/>
      <c r="C157" s="2"/>
      <c r="D157" s="2" t="s">
        <v>320</v>
      </c>
      <c r="E157" s="3" t="s">
        <v>439</v>
      </c>
      <c r="F157" s="353">
        <f>G157+H157+I157+J157+K157</f>
        <v>300</v>
      </c>
      <c r="G157" s="354"/>
      <c r="H157" s="355">
        <v>300</v>
      </c>
      <c r="I157" s="356"/>
      <c r="J157" s="357"/>
      <c r="K157" s="531"/>
      <c r="L157" s="56"/>
      <c r="M157" s="56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</row>
    <row r="158" spans="1:220" s="29" customFormat="1" ht="14.25" customHeight="1">
      <c r="A158" s="27"/>
      <c r="B158" s="2"/>
      <c r="C158" s="2" t="s">
        <v>766</v>
      </c>
      <c r="D158" s="2"/>
      <c r="E158" s="3" t="s">
        <v>465</v>
      </c>
      <c r="F158" s="353">
        <f aca="true" t="shared" si="65" ref="F158:K158">F159</f>
        <v>470</v>
      </c>
      <c r="G158" s="359">
        <f t="shared" si="65"/>
        <v>0</v>
      </c>
      <c r="H158" s="360">
        <f t="shared" si="65"/>
        <v>470</v>
      </c>
      <c r="I158" s="361">
        <f t="shared" si="65"/>
        <v>0</v>
      </c>
      <c r="J158" s="362">
        <f t="shared" si="65"/>
        <v>0</v>
      </c>
      <c r="K158" s="530">
        <f t="shared" si="65"/>
        <v>0</v>
      </c>
      <c r="L158" s="56"/>
      <c r="M158" s="56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</row>
    <row r="159" spans="1:220" s="29" customFormat="1" ht="25.5">
      <c r="A159" s="27"/>
      <c r="B159" s="2"/>
      <c r="C159" s="2"/>
      <c r="D159" s="2" t="s">
        <v>320</v>
      </c>
      <c r="E159" s="3" t="s">
        <v>439</v>
      </c>
      <c r="F159" s="353">
        <f>G159+H159+I159+J159+K159</f>
        <v>470</v>
      </c>
      <c r="G159" s="354"/>
      <c r="H159" s="355">
        <v>470</v>
      </c>
      <c r="I159" s="356"/>
      <c r="J159" s="357"/>
      <c r="K159" s="531"/>
      <c r="L159" s="56"/>
      <c r="M159" s="56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</row>
    <row r="160" spans="1:11" ht="12.75">
      <c r="A160" s="27"/>
      <c r="B160" s="2" t="s">
        <v>787</v>
      </c>
      <c r="C160" s="2"/>
      <c r="D160" s="2"/>
      <c r="E160" s="3" t="s">
        <v>788</v>
      </c>
      <c r="F160" s="353">
        <f aca="true" t="shared" si="66" ref="F160:K160">F161+F171</f>
        <v>17727.55</v>
      </c>
      <c r="G160" s="359">
        <f t="shared" si="66"/>
        <v>0</v>
      </c>
      <c r="H160" s="360">
        <f t="shared" si="66"/>
        <v>1100</v>
      </c>
      <c r="I160" s="361">
        <f t="shared" si="66"/>
        <v>0</v>
      </c>
      <c r="J160" s="362">
        <f t="shared" si="66"/>
        <v>0</v>
      </c>
      <c r="K160" s="530">
        <f t="shared" si="66"/>
        <v>16627.55</v>
      </c>
    </row>
    <row r="161" spans="1:220" s="29" customFormat="1" ht="12.75">
      <c r="A161" s="27"/>
      <c r="B161" s="2" t="s">
        <v>789</v>
      </c>
      <c r="C161" s="2"/>
      <c r="D161" s="2"/>
      <c r="E161" s="3" t="s">
        <v>790</v>
      </c>
      <c r="F161" s="353">
        <f aca="true" t="shared" si="67" ref="F161:K161">F162+F167</f>
        <v>17127.55</v>
      </c>
      <c r="G161" s="359">
        <f t="shared" si="67"/>
        <v>0</v>
      </c>
      <c r="H161" s="360">
        <f t="shared" si="67"/>
        <v>500</v>
      </c>
      <c r="I161" s="361">
        <f t="shared" si="67"/>
        <v>0</v>
      </c>
      <c r="J161" s="362">
        <f t="shared" si="67"/>
        <v>0</v>
      </c>
      <c r="K161" s="530">
        <f t="shared" si="67"/>
        <v>16627.55</v>
      </c>
      <c r="L161" s="56"/>
      <c r="M161" s="56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</row>
    <row r="162" spans="1:220" s="29" customFormat="1" ht="25.5">
      <c r="A162" s="27"/>
      <c r="B162" s="2"/>
      <c r="C162" s="2" t="s">
        <v>637</v>
      </c>
      <c r="D162" s="2"/>
      <c r="E162" s="3" t="s">
        <v>638</v>
      </c>
      <c r="F162" s="353">
        <f aca="true" t="shared" si="68" ref="F162:K165">F163</f>
        <v>16627.55</v>
      </c>
      <c r="G162" s="359">
        <f t="shared" si="68"/>
        <v>0</v>
      </c>
      <c r="H162" s="360">
        <f t="shared" si="68"/>
        <v>0</v>
      </c>
      <c r="I162" s="361">
        <f t="shared" si="68"/>
        <v>0</v>
      </c>
      <c r="J162" s="362">
        <f t="shared" si="68"/>
        <v>0</v>
      </c>
      <c r="K162" s="530">
        <f t="shared" si="68"/>
        <v>16627.55</v>
      </c>
      <c r="L162" s="56"/>
      <c r="M162" s="56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</row>
    <row r="163" spans="1:220" s="29" customFormat="1" ht="76.5">
      <c r="A163" s="27"/>
      <c r="B163" s="2"/>
      <c r="C163" s="2" t="s">
        <v>691</v>
      </c>
      <c r="D163" s="2"/>
      <c r="E163" s="164" t="s">
        <v>692</v>
      </c>
      <c r="F163" s="353">
        <f>F164</f>
        <v>16627.55</v>
      </c>
      <c r="G163" s="359">
        <f t="shared" si="68"/>
        <v>0</v>
      </c>
      <c r="H163" s="360">
        <f t="shared" si="68"/>
        <v>0</v>
      </c>
      <c r="I163" s="361">
        <f t="shared" si="68"/>
        <v>0</v>
      </c>
      <c r="J163" s="362">
        <f t="shared" si="68"/>
        <v>0</v>
      </c>
      <c r="K163" s="530">
        <f t="shared" si="68"/>
        <v>16627.55</v>
      </c>
      <c r="L163" s="56"/>
      <c r="M163" s="56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</row>
    <row r="164" spans="1:220" s="29" customFormat="1" ht="51">
      <c r="A164" s="27"/>
      <c r="B164" s="2"/>
      <c r="C164" s="2" t="s">
        <v>693</v>
      </c>
      <c r="D164" s="2"/>
      <c r="E164" s="3" t="s">
        <v>418</v>
      </c>
      <c r="F164" s="353">
        <f>F165</f>
        <v>16627.55</v>
      </c>
      <c r="G164" s="359">
        <f t="shared" si="68"/>
        <v>0</v>
      </c>
      <c r="H164" s="360">
        <f t="shared" si="68"/>
        <v>0</v>
      </c>
      <c r="I164" s="361">
        <f t="shared" si="68"/>
        <v>0</v>
      </c>
      <c r="J164" s="362">
        <f t="shared" si="68"/>
        <v>0</v>
      </c>
      <c r="K164" s="530">
        <f t="shared" si="68"/>
        <v>16627.55</v>
      </c>
      <c r="L164" s="56"/>
      <c r="M164" s="56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</row>
    <row r="165" spans="1:220" s="29" customFormat="1" ht="25.5">
      <c r="A165" s="27"/>
      <c r="B165" s="2"/>
      <c r="C165" s="2"/>
      <c r="D165" s="2" t="s">
        <v>320</v>
      </c>
      <c r="E165" s="3" t="s">
        <v>439</v>
      </c>
      <c r="F165" s="353">
        <f>F166</f>
        <v>16627.55</v>
      </c>
      <c r="G165" s="359">
        <f t="shared" si="68"/>
        <v>0</v>
      </c>
      <c r="H165" s="360">
        <f t="shared" si="68"/>
        <v>0</v>
      </c>
      <c r="I165" s="361">
        <f t="shared" si="68"/>
        <v>0</v>
      </c>
      <c r="J165" s="362">
        <f t="shared" si="68"/>
        <v>0</v>
      </c>
      <c r="K165" s="530">
        <f t="shared" si="68"/>
        <v>16627.55</v>
      </c>
      <c r="L165" s="56"/>
      <c r="M165" s="56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</row>
    <row r="166" spans="1:220" s="29" customFormat="1" ht="25.5">
      <c r="A166" s="27"/>
      <c r="B166" s="2"/>
      <c r="C166" s="2"/>
      <c r="D166" s="2"/>
      <c r="E166" s="3" t="s">
        <v>466</v>
      </c>
      <c r="F166" s="353">
        <f>G166+H166+I166+J166+K166</f>
        <v>16627.55</v>
      </c>
      <c r="G166" s="359"/>
      <c r="H166" s="360"/>
      <c r="I166" s="361"/>
      <c r="J166" s="362"/>
      <c r="K166" s="530">
        <v>16627.55</v>
      </c>
      <c r="L166" s="56"/>
      <c r="M166" s="56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</row>
    <row r="167" spans="1:220" s="29" customFormat="1" ht="25.5">
      <c r="A167" s="27"/>
      <c r="B167" s="2"/>
      <c r="C167" s="2" t="s">
        <v>795</v>
      </c>
      <c r="D167" s="2"/>
      <c r="E167" s="3" t="s">
        <v>346</v>
      </c>
      <c r="F167" s="353">
        <f>F168</f>
        <v>500</v>
      </c>
      <c r="G167" s="359">
        <f aca="true" t="shared" si="69" ref="G167:K169">G168</f>
        <v>0</v>
      </c>
      <c r="H167" s="360">
        <f t="shared" si="69"/>
        <v>500</v>
      </c>
      <c r="I167" s="361">
        <f t="shared" si="69"/>
        <v>0</v>
      </c>
      <c r="J167" s="362">
        <f t="shared" si="69"/>
        <v>0</v>
      </c>
      <c r="K167" s="530">
        <f t="shared" si="69"/>
        <v>0</v>
      </c>
      <c r="L167" s="56"/>
      <c r="M167" s="56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</row>
    <row r="168" spans="1:220" s="29" customFormat="1" ht="38.25">
      <c r="A168" s="27"/>
      <c r="B168" s="2"/>
      <c r="C168" s="2" t="s">
        <v>796</v>
      </c>
      <c r="D168" s="2"/>
      <c r="E168" s="3" t="s">
        <v>797</v>
      </c>
      <c r="F168" s="353">
        <f>F169</f>
        <v>500</v>
      </c>
      <c r="G168" s="359">
        <f t="shared" si="69"/>
        <v>0</v>
      </c>
      <c r="H168" s="360">
        <f t="shared" si="69"/>
        <v>500</v>
      </c>
      <c r="I168" s="361">
        <f t="shared" si="69"/>
        <v>0</v>
      </c>
      <c r="J168" s="362">
        <f t="shared" si="69"/>
        <v>0</v>
      </c>
      <c r="K168" s="530">
        <f t="shared" si="69"/>
        <v>0</v>
      </c>
      <c r="L168" s="56"/>
      <c r="M168" s="56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</row>
    <row r="169" spans="1:220" s="29" customFormat="1" ht="25.5">
      <c r="A169" s="27"/>
      <c r="B169" s="2"/>
      <c r="C169" s="2" t="s">
        <v>798</v>
      </c>
      <c r="D169" s="2"/>
      <c r="E169" s="3" t="s">
        <v>799</v>
      </c>
      <c r="F169" s="353">
        <f>F170</f>
        <v>500</v>
      </c>
      <c r="G169" s="359">
        <f t="shared" si="69"/>
        <v>0</v>
      </c>
      <c r="H169" s="360">
        <f t="shared" si="69"/>
        <v>500</v>
      </c>
      <c r="I169" s="361">
        <f t="shared" si="69"/>
        <v>0</v>
      </c>
      <c r="J169" s="362">
        <f t="shared" si="69"/>
        <v>0</v>
      </c>
      <c r="K169" s="530">
        <f t="shared" si="69"/>
        <v>0</v>
      </c>
      <c r="L169" s="56"/>
      <c r="M169" s="56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</row>
    <row r="170" spans="1:220" s="29" customFormat="1" ht="25.5">
      <c r="A170" s="27"/>
      <c r="B170" s="2"/>
      <c r="C170" s="2"/>
      <c r="D170" s="2" t="s">
        <v>320</v>
      </c>
      <c r="E170" s="3" t="s">
        <v>439</v>
      </c>
      <c r="F170" s="353">
        <f>G170+H170+I170+J170+K170</f>
        <v>500</v>
      </c>
      <c r="G170" s="359"/>
      <c r="H170" s="360">
        <v>500</v>
      </c>
      <c r="I170" s="361"/>
      <c r="J170" s="362"/>
      <c r="K170" s="530"/>
      <c r="L170" s="56"/>
      <c r="M170" s="56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</row>
    <row r="171" spans="1:220" s="29" customFormat="1" ht="12.75">
      <c r="A171" s="27"/>
      <c r="B171" s="2" t="s">
        <v>800</v>
      </c>
      <c r="C171" s="2"/>
      <c r="D171" s="2"/>
      <c r="E171" s="3" t="s">
        <v>801</v>
      </c>
      <c r="F171" s="353">
        <f aca="true" t="shared" si="70" ref="F171:K174">F172</f>
        <v>600</v>
      </c>
      <c r="G171" s="359">
        <f t="shared" si="70"/>
        <v>0</v>
      </c>
      <c r="H171" s="360">
        <f t="shared" si="70"/>
        <v>600</v>
      </c>
      <c r="I171" s="361">
        <f t="shared" si="70"/>
        <v>0</v>
      </c>
      <c r="J171" s="362">
        <f t="shared" si="70"/>
        <v>0</v>
      </c>
      <c r="K171" s="530">
        <f t="shared" si="70"/>
        <v>0</v>
      </c>
      <c r="L171" s="56"/>
      <c r="M171" s="56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</row>
    <row r="172" spans="1:220" s="29" customFormat="1" ht="25.5">
      <c r="A172" s="27"/>
      <c r="B172" s="2"/>
      <c r="C172" s="2" t="s">
        <v>718</v>
      </c>
      <c r="D172" s="2"/>
      <c r="E172" s="3" t="s">
        <v>336</v>
      </c>
      <c r="F172" s="353">
        <f>F173</f>
        <v>600</v>
      </c>
      <c r="G172" s="359">
        <f t="shared" si="70"/>
        <v>0</v>
      </c>
      <c r="H172" s="360">
        <f t="shared" si="70"/>
        <v>600</v>
      </c>
      <c r="I172" s="361">
        <f t="shared" si="70"/>
        <v>0</v>
      </c>
      <c r="J172" s="362">
        <f t="shared" si="70"/>
        <v>0</v>
      </c>
      <c r="K172" s="530">
        <f t="shared" si="70"/>
        <v>0</v>
      </c>
      <c r="L172" s="56"/>
      <c r="M172" s="56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</row>
    <row r="173" spans="1:220" s="29" customFormat="1" ht="38.25">
      <c r="A173" s="27"/>
      <c r="B173" s="2"/>
      <c r="C173" s="2" t="s">
        <v>719</v>
      </c>
      <c r="D173" s="2"/>
      <c r="E173" s="3" t="s">
        <v>720</v>
      </c>
      <c r="F173" s="353">
        <f>F174</f>
        <v>600</v>
      </c>
      <c r="G173" s="359">
        <f t="shared" si="70"/>
        <v>0</v>
      </c>
      <c r="H173" s="360">
        <f t="shared" si="70"/>
        <v>600</v>
      </c>
      <c r="I173" s="361">
        <f t="shared" si="70"/>
        <v>0</v>
      </c>
      <c r="J173" s="362">
        <f t="shared" si="70"/>
        <v>0</v>
      </c>
      <c r="K173" s="530">
        <f t="shared" si="70"/>
        <v>0</v>
      </c>
      <c r="L173" s="56"/>
      <c r="M173" s="56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</row>
    <row r="174" spans="1:220" s="29" customFormat="1" ht="38.25">
      <c r="A174" s="27"/>
      <c r="B174" s="2"/>
      <c r="C174" s="97" t="s">
        <v>802</v>
      </c>
      <c r="D174" s="98"/>
      <c r="E174" s="72" t="s">
        <v>803</v>
      </c>
      <c r="F174" s="353">
        <f>F175</f>
        <v>600</v>
      </c>
      <c r="G174" s="359">
        <f t="shared" si="70"/>
        <v>0</v>
      </c>
      <c r="H174" s="360">
        <f t="shared" si="70"/>
        <v>600</v>
      </c>
      <c r="I174" s="361">
        <f t="shared" si="70"/>
        <v>0</v>
      </c>
      <c r="J174" s="362">
        <f t="shared" si="70"/>
        <v>0</v>
      </c>
      <c r="K174" s="530">
        <f t="shared" si="70"/>
        <v>0</v>
      </c>
      <c r="L174" s="56"/>
      <c r="M174" s="56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</row>
    <row r="175" spans="1:220" s="29" customFormat="1" ht="25.5">
      <c r="A175" s="27"/>
      <c r="B175" s="2"/>
      <c r="C175" s="2"/>
      <c r="D175" s="2" t="s">
        <v>320</v>
      </c>
      <c r="E175" s="3" t="s">
        <v>439</v>
      </c>
      <c r="F175" s="353">
        <f>G175+H175+I175+J175+K175</f>
        <v>600</v>
      </c>
      <c r="G175" s="359"/>
      <c r="H175" s="360">
        <v>600</v>
      </c>
      <c r="I175" s="361"/>
      <c r="J175" s="362"/>
      <c r="K175" s="530"/>
      <c r="L175" s="56"/>
      <c r="M175" s="56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</row>
    <row r="176" spans="1:220" s="19" customFormat="1" ht="12.75">
      <c r="A176" s="25" t="s">
        <v>812</v>
      </c>
      <c r="B176" s="10"/>
      <c r="C176" s="10"/>
      <c r="D176" s="10"/>
      <c r="E176" s="75" t="s">
        <v>813</v>
      </c>
      <c r="F176" s="352">
        <f aca="true" t="shared" si="71" ref="F176:K176">F177</f>
        <v>-488.9</v>
      </c>
      <c r="G176" s="422">
        <f t="shared" si="71"/>
        <v>-488.9</v>
      </c>
      <c r="H176" s="427">
        <f t="shared" si="71"/>
        <v>0</v>
      </c>
      <c r="I176" s="432">
        <f t="shared" si="71"/>
        <v>0</v>
      </c>
      <c r="J176" s="433">
        <f t="shared" si="71"/>
        <v>0</v>
      </c>
      <c r="K176" s="529">
        <f t="shared" si="71"/>
        <v>0</v>
      </c>
      <c r="L176" s="17"/>
      <c r="M176" s="17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</row>
    <row r="177" spans="1:220" s="29" customFormat="1" ht="12.75">
      <c r="A177" s="27"/>
      <c r="B177" s="2" t="s">
        <v>601</v>
      </c>
      <c r="C177" s="2"/>
      <c r="D177" s="2"/>
      <c r="E177" s="3" t="s">
        <v>602</v>
      </c>
      <c r="F177" s="353">
        <f aca="true" t="shared" si="72" ref="F177:K177">F178+F182</f>
        <v>-488.9</v>
      </c>
      <c r="G177" s="359">
        <f t="shared" si="72"/>
        <v>-488.9</v>
      </c>
      <c r="H177" s="360">
        <f t="shared" si="72"/>
        <v>0</v>
      </c>
      <c r="I177" s="361">
        <f t="shared" si="72"/>
        <v>0</v>
      </c>
      <c r="J177" s="362">
        <f t="shared" si="72"/>
        <v>0</v>
      </c>
      <c r="K177" s="530">
        <f t="shared" si="72"/>
        <v>0</v>
      </c>
      <c r="L177" s="56"/>
      <c r="M177" s="56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</row>
    <row r="178" spans="1:220" s="29" customFormat="1" ht="38.25">
      <c r="A178" s="27"/>
      <c r="B178" s="2" t="s">
        <v>603</v>
      </c>
      <c r="C178" s="2"/>
      <c r="D178" s="2"/>
      <c r="E178" s="3" t="s">
        <v>604</v>
      </c>
      <c r="F178" s="353">
        <f>F179</f>
        <v>-131.4</v>
      </c>
      <c r="G178" s="359">
        <f aca="true" t="shared" si="73" ref="G178:K180">G179</f>
        <v>-131.4</v>
      </c>
      <c r="H178" s="360">
        <f t="shared" si="73"/>
        <v>0</v>
      </c>
      <c r="I178" s="361">
        <f t="shared" si="73"/>
        <v>0</v>
      </c>
      <c r="J178" s="362">
        <f t="shared" si="73"/>
        <v>0</v>
      </c>
      <c r="K178" s="530">
        <f t="shared" si="73"/>
        <v>0</v>
      </c>
      <c r="L178" s="56"/>
      <c r="M178" s="56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</row>
    <row r="179" spans="1:220" s="29" customFormat="1" ht="25.5">
      <c r="A179" s="27"/>
      <c r="B179" s="2"/>
      <c r="C179" s="2" t="s">
        <v>605</v>
      </c>
      <c r="D179" s="2"/>
      <c r="E179" s="71" t="s">
        <v>606</v>
      </c>
      <c r="F179" s="353">
        <f>F180</f>
        <v>-131.4</v>
      </c>
      <c r="G179" s="359">
        <f t="shared" si="73"/>
        <v>-131.4</v>
      </c>
      <c r="H179" s="360">
        <f t="shared" si="73"/>
        <v>0</v>
      </c>
      <c r="I179" s="361">
        <f t="shared" si="73"/>
        <v>0</v>
      </c>
      <c r="J179" s="362">
        <f t="shared" si="73"/>
        <v>0</v>
      </c>
      <c r="K179" s="530">
        <f t="shared" si="73"/>
        <v>0</v>
      </c>
      <c r="L179" s="56"/>
      <c r="M179" s="56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</row>
    <row r="180" spans="1:220" s="29" customFormat="1" ht="12.75">
      <c r="A180" s="27"/>
      <c r="B180" s="2"/>
      <c r="C180" s="2" t="s">
        <v>607</v>
      </c>
      <c r="D180" s="2"/>
      <c r="E180" s="71" t="s">
        <v>608</v>
      </c>
      <c r="F180" s="353">
        <f>F181</f>
        <v>-131.4</v>
      </c>
      <c r="G180" s="353">
        <f t="shared" si="73"/>
        <v>-131.4</v>
      </c>
      <c r="H180" s="353">
        <f t="shared" si="73"/>
        <v>0</v>
      </c>
      <c r="I180" s="353">
        <f t="shared" si="73"/>
        <v>0</v>
      </c>
      <c r="J180" s="353">
        <f t="shared" si="73"/>
        <v>0</v>
      </c>
      <c r="K180" s="353">
        <f t="shared" si="73"/>
        <v>0</v>
      </c>
      <c r="L180" s="56"/>
      <c r="M180" s="56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</row>
    <row r="181" spans="1:220" s="29" customFormat="1" ht="12.75">
      <c r="A181" s="27"/>
      <c r="B181" s="2"/>
      <c r="C181" s="2"/>
      <c r="D181" s="2" t="s">
        <v>609</v>
      </c>
      <c r="E181" s="3" t="s">
        <v>610</v>
      </c>
      <c r="F181" s="353">
        <f>G181+H181+I181+J181+K181</f>
        <v>-131.4</v>
      </c>
      <c r="G181" s="359">
        <v>-131.4</v>
      </c>
      <c r="H181" s="360"/>
      <c r="I181" s="361"/>
      <c r="J181" s="362"/>
      <c r="K181" s="530"/>
      <c r="L181" s="56"/>
      <c r="M181" s="56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</row>
    <row r="182" spans="1:220" s="29" customFormat="1" ht="12.75">
      <c r="A182" s="27"/>
      <c r="B182" s="2" t="s">
        <v>621</v>
      </c>
      <c r="C182" s="2"/>
      <c r="D182" s="2"/>
      <c r="E182" s="3" t="s">
        <v>622</v>
      </c>
      <c r="F182" s="353">
        <f aca="true" t="shared" si="74" ref="F182:K182">F183</f>
        <v>-357.5</v>
      </c>
      <c r="G182" s="359">
        <f t="shared" si="74"/>
        <v>-357.5</v>
      </c>
      <c r="H182" s="360">
        <f t="shared" si="74"/>
        <v>0</v>
      </c>
      <c r="I182" s="361">
        <f t="shared" si="74"/>
        <v>0</v>
      </c>
      <c r="J182" s="362">
        <f t="shared" si="74"/>
        <v>0</v>
      </c>
      <c r="K182" s="530">
        <f t="shared" si="74"/>
        <v>0</v>
      </c>
      <c r="L182" s="56"/>
      <c r="M182" s="56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</row>
    <row r="183" spans="1:220" s="29" customFormat="1" ht="12.75">
      <c r="A183" s="27"/>
      <c r="B183" s="2"/>
      <c r="C183" s="2" t="s">
        <v>627</v>
      </c>
      <c r="D183" s="2"/>
      <c r="E183" s="3" t="s">
        <v>628</v>
      </c>
      <c r="F183" s="353">
        <f aca="true" t="shared" si="75" ref="F183:K183">F184+F186</f>
        <v>-357.5</v>
      </c>
      <c r="G183" s="359">
        <f t="shared" si="75"/>
        <v>-357.5</v>
      </c>
      <c r="H183" s="360">
        <f t="shared" si="75"/>
        <v>0</v>
      </c>
      <c r="I183" s="361">
        <f t="shared" si="75"/>
        <v>0</v>
      </c>
      <c r="J183" s="362">
        <f t="shared" si="75"/>
        <v>0</v>
      </c>
      <c r="K183" s="530">
        <f t="shared" si="75"/>
        <v>0</v>
      </c>
      <c r="L183" s="56"/>
      <c r="M183" s="56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</row>
    <row r="184" spans="1:220" s="29" customFormat="1" ht="12.75">
      <c r="A184" s="27"/>
      <c r="B184" s="2"/>
      <c r="C184" s="2" t="s">
        <v>631</v>
      </c>
      <c r="D184" s="2"/>
      <c r="E184" s="3" t="s">
        <v>632</v>
      </c>
      <c r="F184" s="353">
        <f aca="true" t="shared" si="76" ref="F184:K184">F185</f>
        <v>-57.5</v>
      </c>
      <c r="G184" s="359">
        <f t="shared" si="76"/>
        <v>-57.5</v>
      </c>
      <c r="H184" s="360">
        <f t="shared" si="76"/>
        <v>0</v>
      </c>
      <c r="I184" s="361">
        <f t="shared" si="76"/>
        <v>0</v>
      </c>
      <c r="J184" s="362">
        <f t="shared" si="76"/>
        <v>0</v>
      </c>
      <c r="K184" s="530">
        <f t="shared" si="76"/>
        <v>0</v>
      </c>
      <c r="L184" s="56"/>
      <c r="M184" s="56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</row>
    <row r="185" spans="1:220" s="29" customFormat="1" ht="12.75">
      <c r="A185" s="27"/>
      <c r="B185" s="2"/>
      <c r="C185" s="2"/>
      <c r="D185" s="2" t="s">
        <v>633</v>
      </c>
      <c r="E185" s="3" t="s">
        <v>634</v>
      </c>
      <c r="F185" s="353">
        <f>G185+H185+I185+J185+K185</f>
        <v>-57.5</v>
      </c>
      <c r="G185" s="359">
        <v>-57.5</v>
      </c>
      <c r="H185" s="360"/>
      <c r="I185" s="361"/>
      <c r="J185" s="362"/>
      <c r="K185" s="530"/>
      <c r="L185" s="56"/>
      <c r="M185" s="56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</row>
    <row r="186" spans="1:220" s="29" customFormat="1" ht="12.75">
      <c r="A186" s="27"/>
      <c r="B186" s="2"/>
      <c r="C186" s="2" t="s">
        <v>635</v>
      </c>
      <c r="D186" s="2"/>
      <c r="E186" s="3" t="s">
        <v>636</v>
      </c>
      <c r="F186" s="353">
        <f aca="true" t="shared" si="77" ref="F186:K186">F187</f>
        <v>-300</v>
      </c>
      <c r="G186" s="359">
        <f t="shared" si="77"/>
        <v>-300</v>
      </c>
      <c r="H186" s="360">
        <f t="shared" si="77"/>
        <v>0</v>
      </c>
      <c r="I186" s="361">
        <f t="shared" si="77"/>
        <v>0</v>
      </c>
      <c r="J186" s="362">
        <f t="shared" si="77"/>
        <v>0</v>
      </c>
      <c r="K186" s="530">
        <f t="shared" si="77"/>
        <v>0</v>
      </c>
      <c r="L186" s="56"/>
      <c r="M186" s="56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</row>
    <row r="187" spans="1:220" s="29" customFormat="1" ht="12.75">
      <c r="A187" s="27"/>
      <c r="B187" s="2"/>
      <c r="C187" s="2"/>
      <c r="D187" s="2" t="s">
        <v>609</v>
      </c>
      <c r="E187" s="3" t="s">
        <v>610</v>
      </c>
      <c r="F187" s="353">
        <f>G187+H187+I187+J187+K187</f>
        <v>-300</v>
      </c>
      <c r="G187" s="359">
        <v>-300</v>
      </c>
      <c r="H187" s="360"/>
      <c r="I187" s="361"/>
      <c r="J187" s="362"/>
      <c r="K187" s="530"/>
      <c r="L187" s="56"/>
      <c r="M187" s="56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</row>
    <row r="188" spans="1:11" ht="25.5">
      <c r="A188" s="16" t="s">
        <v>324</v>
      </c>
      <c r="B188" s="16"/>
      <c r="C188" s="31"/>
      <c r="D188" s="31"/>
      <c r="E188" s="75" t="s">
        <v>266</v>
      </c>
      <c r="F188" s="352">
        <f aca="true" t="shared" si="78" ref="F188:K188">F189+F194+F199</f>
        <v>11861.378</v>
      </c>
      <c r="G188" s="352">
        <f t="shared" si="78"/>
        <v>404.7</v>
      </c>
      <c r="H188" s="353">
        <f t="shared" si="78"/>
        <v>-229.9</v>
      </c>
      <c r="I188" s="352">
        <f t="shared" si="78"/>
        <v>0</v>
      </c>
      <c r="J188" s="352">
        <f t="shared" si="78"/>
        <v>-125.11</v>
      </c>
      <c r="K188" s="352">
        <f t="shared" si="78"/>
        <v>11811.688</v>
      </c>
    </row>
    <row r="189" spans="1:11" ht="12.75">
      <c r="A189" s="16"/>
      <c r="B189" s="2" t="s">
        <v>601</v>
      </c>
      <c r="C189" s="2"/>
      <c r="D189" s="2"/>
      <c r="E189" s="3" t="s">
        <v>602</v>
      </c>
      <c r="F189" s="353">
        <f>F190</f>
        <v>-229.9</v>
      </c>
      <c r="G189" s="352">
        <f aca="true" t="shared" si="79" ref="G189:K192">G190</f>
        <v>0</v>
      </c>
      <c r="H189" s="353">
        <f t="shared" si="79"/>
        <v>-229.9</v>
      </c>
      <c r="I189" s="352">
        <f t="shared" si="79"/>
        <v>0</v>
      </c>
      <c r="J189" s="352">
        <f t="shared" si="79"/>
        <v>0</v>
      </c>
      <c r="K189" s="352">
        <f t="shared" si="79"/>
        <v>0</v>
      </c>
    </row>
    <row r="190" spans="1:11" ht="12.75">
      <c r="A190" s="16"/>
      <c r="B190" s="2" t="s">
        <v>621</v>
      </c>
      <c r="C190" s="2"/>
      <c r="D190" s="2"/>
      <c r="E190" s="3" t="s">
        <v>622</v>
      </c>
      <c r="F190" s="353">
        <f>F191</f>
        <v>-229.9</v>
      </c>
      <c r="G190" s="352">
        <f t="shared" si="79"/>
        <v>0</v>
      </c>
      <c r="H190" s="353">
        <f t="shared" si="79"/>
        <v>-229.9</v>
      </c>
      <c r="I190" s="352">
        <f t="shared" si="79"/>
        <v>0</v>
      </c>
      <c r="J190" s="352">
        <f t="shared" si="79"/>
        <v>0</v>
      </c>
      <c r="K190" s="352">
        <f t="shared" si="79"/>
        <v>0</v>
      </c>
    </row>
    <row r="191" spans="1:11" ht="25.5">
      <c r="A191" s="16"/>
      <c r="B191" s="16"/>
      <c r="C191" s="2" t="s">
        <v>651</v>
      </c>
      <c r="D191" s="32"/>
      <c r="E191" s="3" t="s">
        <v>652</v>
      </c>
      <c r="F191" s="353">
        <f>F192</f>
        <v>-229.9</v>
      </c>
      <c r="G191" s="352">
        <f t="shared" si="79"/>
        <v>0</v>
      </c>
      <c r="H191" s="353">
        <f t="shared" si="79"/>
        <v>-229.9</v>
      </c>
      <c r="I191" s="352">
        <f t="shared" si="79"/>
        <v>0</v>
      </c>
      <c r="J191" s="352">
        <f t="shared" si="79"/>
        <v>0</v>
      </c>
      <c r="K191" s="352">
        <f t="shared" si="79"/>
        <v>0</v>
      </c>
    </row>
    <row r="192" spans="1:11" ht="38.25">
      <c r="A192" s="16"/>
      <c r="B192" s="16"/>
      <c r="C192" s="2" t="s">
        <v>653</v>
      </c>
      <c r="D192" s="32"/>
      <c r="E192" s="3" t="s">
        <v>654</v>
      </c>
      <c r="F192" s="353">
        <f>F193</f>
        <v>-229.9</v>
      </c>
      <c r="G192" s="352">
        <f t="shared" si="79"/>
        <v>0</v>
      </c>
      <c r="H192" s="353">
        <f t="shared" si="79"/>
        <v>-229.9</v>
      </c>
      <c r="I192" s="352">
        <f t="shared" si="79"/>
        <v>0</v>
      </c>
      <c r="J192" s="352">
        <f t="shared" si="79"/>
        <v>0</v>
      </c>
      <c r="K192" s="352">
        <f t="shared" si="79"/>
        <v>0</v>
      </c>
    </row>
    <row r="193" spans="1:11" ht="12.75">
      <c r="A193" s="16"/>
      <c r="B193" s="16"/>
      <c r="C193" s="32"/>
      <c r="D193" s="2" t="s">
        <v>609</v>
      </c>
      <c r="E193" s="3" t="s">
        <v>610</v>
      </c>
      <c r="F193" s="353">
        <f>G193+H193+I193+J193+K193</f>
        <v>-229.9</v>
      </c>
      <c r="G193" s="422"/>
      <c r="H193" s="360">
        <v>-229.9</v>
      </c>
      <c r="I193" s="432"/>
      <c r="J193" s="433"/>
      <c r="K193" s="529"/>
    </row>
    <row r="194" spans="1:11" ht="12.75">
      <c r="A194" s="12"/>
      <c r="B194" s="12" t="s">
        <v>663</v>
      </c>
      <c r="C194" s="32"/>
      <c r="D194" s="32"/>
      <c r="E194" s="3" t="s">
        <v>664</v>
      </c>
      <c r="F194" s="353">
        <f>F195</f>
        <v>141.59</v>
      </c>
      <c r="G194" s="359">
        <f aca="true" t="shared" si="80" ref="G194:K197">G195</f>
        <v>0</v>
      </c>
      <c r="H194" s="360">
        <f t="shared" si="80"/>
        <v>0</v>
      </c>
      <c r="I194" s="361">
        <f t="shared" si="80"/>
        <v>0</v>
      </c>
      <c r="J194" s="362">
        <f t="shared" si="80"/>
        <v>141.59</v>
      </c>
      <c r="K194" s="530">
        <f t="shared" si="80"/>
        <v>0</v>
      </c>
    </row>
    <row r="195" spans="1:11" ht="12.75">
      <c r="A195" s="12"/>
      <c r="B195" s="12" t="s">
        <v>672</v>
      </c>
      <c r="C195" s="32"/>
      <c r="D195" s="32"/>
      <c r="E195" s="3" t="s">
        <v>673</v>
      </c>
      <c r="F195" s="353">
        <f>F196</f>
        <v>141.59</v>
      </c>
      <c r="G195" s="359">
        <f t="shared" si="80"/>
        <v>0</v>
      </c>
      <c r="H195" s="360">
        <f t="shared" si="80"/>
        <v>0</v>
      </c>
      <c r="I195" s="361">
        <f t="shared" si="80"/>
        <v>0</v>
      </c>
      <c r="J195" s="362">
        <f t="shared" si="80"/>
        <v>141.59</v>
      </c>
      <c r="K195" s="530">
        <f t="shared" si="80"/>
        <v>0</v>
      </c>
    </row>
    <row r="196" spans="1:11" ht="25.5">
      <c r="A196" s="12"/>
      <c r="B196" s="12"/>
      <c r="C196" s="2" t="s">
        <v>330</v>
      </c>
      <c r="D196" s="32"/>
      <c r="E196" s="3" t="s">
        <v>298</v>
      </c>
      <c r="F196" s="353">
        <f>F197</f>
        <v>141.59</v>
      </c>
      <c r="G196" s="359">
        <f t="shared" si="80"/>
        <v>0</v>
      </c>
      <c r="H196" s="360">
        <f t="shared" si="80"/>
        <v>0</v>
      </c>
      <c r="I196" s="361">
        <f t="shared" si="80"/>
        <v>0</v>
      </c>
      <c r="J196" s="362">
        <f t="shared" si="80"/>
        <v>141.59</v>
      </c>
      <c r="K196" s="530">
        <f t="shared" si="80"/>
        <v>0</v>
      </c>
    </row>
    <row r="197" spans="1:11" ht="12.75">
      <c r="A197" s="12"/>
      <c r="B197" s="12"/>
      <c r="C197" s="2" t="s">
        <v>674</v>
      </c>
      <c r="D197" s="32"/>
      <c r="E197" s="3" t="s">
        <v>574</v>
      </c>
      <c r="F197" s="353">
        <f>F198</f>
        <v>141.59</v>
      </c>
      <c r="G197" s="359">
        <f t="shared" si="80"/>
        <v>0</v>
      </c>
      <c r="H197" s="360">
        <f t="shared" si="80"/>
        <v>0</v>
      </c>
      <c r="I197" s="361">
        <f t="shared" si="80"/>
        <v>0</v>
      </c>
      <c r="J197" s="362">
        <f t="shared" si="80"/>
        <v>141.59</v>
      </c>
      <c r="K197" s="530">
        <f t="shared" si="80"/>
        <v>0</v>
      </c>
    </row>
    <row r="198" spans="1:11" ht="12.75">
      <c r="A198" s="12"/>
      <c r="B198" s="12"/>
      <c r="C198" s="32"/>
      <c r="D198" s="32">
        <v>200</v>
      </c>
      <c r="E198" s="3" t="s">
        <v>610</v>
      </c>
      <c r="F198" s="353">
        <f>G198+H198+I198+J198+K198</f>
        <v>141.59</v>
      </c>
      <c r="G198" s="359"/>
      <c r="H198" s="360"/>
      <c r="I198" s="361"/>
      <c r="J198" s="362">
        <v>141.59</v>
      </c>
      <c r="K198" s="530"/>
    </row>
    <row r="199" spans="1:11" ht="12.75">
      <c r="A199" s="12"/>
      <c r="B199" s="12" t="s">
        <v>305</v>
      </c>
      <c r="C199" s="32"/>
      <c r="D199" s="32"/>
      <c r="E199" s="3" t="s">
        <v>306</v>
      </c>
      <c r="F199" s="353">
        <f aca="true" t="shared" si="81" ref="F199:K199">F200+F205+F216</f>
        <v>11949.688</v>
      </c>
      <c r="G199" s="359">
        <f t="shared" si="81"/>
        <v>404.7</v>
      </c>
      <c r="H199" s="360">
        <f t="shared" si="81"/>
        <v>0</v>
      </c>
      <c r="I199" s="361">
        <f t="shared" si="81"/>
        <v>0</v>
      </c>
      <c r="J199" s="362">
        <f t="shared" si="81"/>
        <v>-266.7</v>
      </c>
      <c r="K199" s="530">
        <f t="shared" si="81"/>
        <v>11811.688</v>
      </c>
    </row>
    <row r="200" spans="1:11" ht="12.75">
      <c r="A200" s="12"/>
      <c r="B200" s="12" t="s">
        <v>681</v>
      </c>
      <c r="C200" s="32"/>
      <c r="D200" s="32"/>
      <c r="E200" s="3" t="s">
        <v>682</v>
      </c>
      <c r="F200" s="353">
        <f>F201</f>
        <v>7106.6</v>
      </c>
      <c r="G200" s="359">
        <f aca="true" t="shared" si="82" ref="G200:K203">G201</f>
        <v>0</v>
      </c>
      <c r="H200" s="360">
        <f t="shared" si="82"/>
        <v>0</v>
      </c>
      <c r="I200" s="361">
        <f t="shared" si="82"/>
        <v>0</v>
      </c>
      <c r="J200" s="362">
        <f t="shared" si="82"/>
        <v>0</v>
      </c>
      <c r="K200" s="530">
        <f t="shared" si="82"/>
        <v>7106.6</v>
      </c>
    </row>
    <row r="201" spans="1:11" ht="25.5">
      <c r="A201" s="12"/>
      <c r="B201" s="12"/>
      <c r="C201" s="2" t="s">
        <v>683</v>
      </c>
      <c r="D201" s="32"/>
      <c r="E201" s="3" t="s">
        <v>684</v>
      </c>
      <c r="F201" s="353">
        <f>F202</f>
        <v>7106.6</v>
      </c>
      <c r="G201" s="359">
        <f t="shared" si="82"/>
        <v>0</v>
      </c>
      <c r="H201" s="360">
        <f t="shared" si="82"/>
        <v>0</v>
      </c>
      <c r="I201" s="361">
        <f t="shared" si="82"/>
        <v>0</v>
      </c>
      <c r="J201" s="362">
        <f t="shared" si="82"/>
        <v>0</v>
      </c>
      <c r="K201" s="530">
        <f t="shared" si="82"/>
        <v>7106.6</v>
      </c>
    </row>
    <row r="202" spans="1:11" ht="38.25">
      <c r="A202" s="12"/>
      <c r="B202" s="12"/>
      <c r="C202" s="2" t="s">
        <v>685</v>
      </c>
      <c r="D202" s="32"/>
      <c r="E202" s="3" t="s">
        <v>686</v>
      </c>
      <c r="F202" s="353">
        <f>F203</f>
        <v>7106.6</v>
      </c>
      <c r="G202" s="359">
        <f t="shared" si="82"/>
        <v>0</v>
      </c>
      <c r="H202" s="360">
        <f t="shared" si="82"/>
        <v>0</v>
      </c>
      <c r="I202" s="361">
        <f t="shared" si="82"/>
        <v>0</v>
      </c>
      <c r="J202" s="362">
        <f t="shared" si="82"/>
        <v>0</v>
      </c>
      <c r="K202" s="530">
        <f t="shared" si="82"/>
        <v>7106.6</v>
      </c>
    </row>
    <row r="203" spans="1:11" ht="12.75">
      <c r="A203" s="12"/>
      <c r="B203" s="12"/>
      <c r="C203" s="2" t="s">
        <v>687</v>
      </c>
      <c r="D203" s="32"/>
      <c r="E203" s="3" t="s">
        <v>688</v>
      </c>
      <c r="F203" s="353">
        <f>F204</f>
        <v>7106.6</v>
      </c>
      <c r="G203" s="359">
        <f t="shared" si="82"/>
        <v>0</v>
      </c>
      <c r="H203" s="360">
        <f t="shared" si="82"/>
        <v>0</v>
      </c>
      <c r="I203" s="361">
        <f t="shared" si="82"/>
        <v>0</v>
      </c>
      <c r="J203" s="362">
        <f t="shared" si="82"/>
        <v>0</v>
      </c>
      <c r="K203" s="530">
        <f t="shared" si="82"/>
        <v>7106.6</v>
      </c>
    </row>
    <row r="204" spans="1:11" ht="12.75">
      <c r="A204" s="12"/>
      <c r="B204" s="12"/>
      <c r="C204" s="32"/>
      <c r="D204" s="2" t="s">
        <v>609</v>
      </c>
      <c r="E204" s="3" t="s">
        <v>610</v>
      </c>
      <c r="F204" s="353">
        <f>G204+H204+I204+J204+K204</f>
        <v>7106.6</v>
      </c>
      <c r="G204" s="359"/>
      <c r="H204" s="360"/>
      <c r="I204" s="361"/>
      <c r="J204" s="362"/>
      <c r="K204" s="530">
        <v>7106.6</v>
      </c>
    </row>
    <row r="205" spans="1:11" ht="12.75">
      <c r="A205" s="12"/>
      <c r="B205" s="12" t="s">
        <v>689</v>
      </c>
      <c r="C205" s="32"/>
      <c r="D205" s="32"/>
      <c r="E205" s="3" t="s">
        <v>690</v>
      </c>
      <c r="F205" s="353">
        <f aca="true" t="shared" si="83" ref="F205:K205">F206+F210</f>
        <v>4650.7</v>
      </c>
      <c r="G205" s="353">
        <f t="shared" si="83"/>
        <v>0</v>
      </c>
      <c r="H205" s="353">
        <f t="shared" si="83"/>
        <v>0</v>
      </c>
      <c r="I205" s="353">
        <f t="shared" si="83"/>
        <v>0</v>
      </c>
      <c r="J205" s="353">
        <f t="shared" si="83"/>
        <v>0</v>
      </c>
      <c r="K205" s="353">
        <f t="shared" si="83"/>
        <v>4650.7</v>
      </c>
    </row>
    <row r="206" spans="1:11" ht="25.5">
      <c r="A206" s="12"/>
      <c r="B206" s="12"/>
      <c r="C206" s="2" t="s">
        <v>683</v>
      </c>
      <c r="D206" s="32"/>
      <c r="E206" s="3" t="s">
        <v>684</v>
      </c>
      <c r="F206" s="353">
        <f>F207</f>
        <v>2156</v>
      </c>
      <c r="G206" s="359">
        <f aca="true" t="shared" si="84" ref="G206:K208">G207</f>
        <v>0</v>
      </c>
      <c r="H206" s="360">
        <f t="shared" si="84"/>
        <v>0</v>
      </c>
      <c r="I206" s="361">
        <f t="shared" si="84"/>
        <v>0</v>
      </c>
      <c r="J206" s="362">
        <f t="shared" si="84"/>
        <v>0</v>
      </c>
      <c r="K206" s="530">
        <f t="shared" si="84"/>
        <v>2156</v>
      </c>
    </row>
    <row r="207" spans="1:11" ht="38.25">
      <c r="A207" s="12"/>
      <c r="B207" s="12"/>
      <c r="C207" s="2" t="s">
        <v>685</v>
      </c>
      <c r="D207" s="32"/>
      <c r="E207" s="3" t="s">
        <v>686</v>
      </c>
      <c r="F207" s="353">
        <f>F208</f>
        <v>2156</v>
      </c>
      <c r="G207" s="359">
        <f t="shared" si="84"/>
        <v>0</v>
      </c>
      <c r="H207" s="360">
        <f t="shared" si="84"/>
        <v>0</v>
      </c>
      <c r="I207" s="361">
        <f t="shared" si="84"/>
        <v>0</v>
      </c>
      <c r="J207" s="362">
        <f t="shared" si="84"/>
        <v>0</v>
      </c>
      <c r="K207" s="530">
        <f t="shared" si="84"/>
        <v>2156</v>
      </c>
    </row>
    <row r="208" spans="1:11" ht="12.75">
      <c r="A208" s="12"/>
      <c r="B208" s="12"/>
      <c r="C208" s="2" t="s">
        <v>687</v>
      </c>
      <c r="D208" s="32"/>
      <c r="E208" s="3" t="s">
        <v>688</v>
      </c>
      <c r="F208" s="353">
        <f>F209</f>
        <v>2156</v>
      </c>
      <c r="G208" s="359">
        <f t="shared" si="84"/>
        <v>0</v>
      </c>
      <c r="H208" s="360">
        <f t="shared" si="84"/>
        <v>0</v>
      </c>
      <c r="I208" s="361">
        <f t="shared" si="84"/>
        <v>0</v>
      </c>
      <c r="J208" s="362">
        <f t="shared" si="84"/>
        <v>0</v>
      </c>
      <c r="K208" s="530">
        <f t="shared" si="84"/>
        <v>2156</v>
      </c>
    </row>
    <row r="209" spans="1:11" ht="25.5">
      <c r="A209" s="12"/>
      <c r="B209" s="12"/>
      <c r="C209" s="32"/>
      <c r="D209" s="2" t="s">
        <v>320</v>
      </c>
      <c r="E209" s="3" t="s">
        <v>439</v>
      </c>
      <c r="F209" s="353">
        <f>G209+H209+I209+J209+K209</f>
        <v>2156</v>
      </c>
      <c r="G209" s="359"/>
      <c r="H209" s="360"/>
      <c r="I209" s="361"/>
      <c r="J209" s="362"/>
      <c r="K209" s="530">
        <v>2156</v>
      </c>
    </row>
    <row r="210" spans="1:11" ht="25.5">
      <c r="A210" s="12"/>
      <c r="B210" s="12"/>
      <c r="C210" s="2" t="s">
        <v>651</v>
      </c>
      <c r="D210" s="32"/>
      <c r="E210" s="3" t="s">
        <v>652</v>
      </c>
      <c r="F210" s="353">
        <f aca="true" t="shared" si="85" ref="F210:K210">F211</f>
        <v>2494.7</v>
      </c>
      <c r="G210" s="353">
        <f t="shared" si="85"/>
        <v>0</v>
      </c>
      <c r="H210" s="353">
        <f t="shared" si="85"/>
        <v>0</v>
      </c>
      <c r="I210" s="353">
        <f t="shared" si="85"/>
        <v>0</v>
      </c>
      <c r="J210" s="353">
        <f t="shared" si="85"/>
        <v>0</v>
      </c>
      <c r="K210" s="353">
        <f t="shared" si="85"/>
        <v>2494.7</v>
      </c>
    </row>
    <row r="211" spans="1:11" ht="38.25">
      <c r="A211" s="12"/>
      <c r="B211" s="12"/>
      <c r="C211" s="2" t="s">
        <v>696</v>
      </c>
      <c r="D211" s="2" t="s">
        <v>538</v>
      </c>
      <c r="E211" s="3" t="s">
        <v>697</v>
      </c>
      <c r="F211" s="353">
        <f aca="true" t="shared" si="86" ref="F211:K211">F212+F214</f>
        <v>2494.7</v>
      </c>
      <c r="G211" s="359">
        <f t="shared" si="86"/>
        <v>0</v>
      </c>
      <c r="H211" s="360">
        <f t="shared" si="86"/>
        <v>0</v>
      </c>
      <c r="I211" s="361">
        <f t="shared" si="86"/>
        <v>0</v>
      </c>
      <c r="J211" s="362">
        <f t="shared" si="86"/>
        <v>0</v>
      </c>
      <c r="K211" s="530">
        <f t="shared" si="86"/>
        <v>2494.7</v>
      </c>
    </row>
    <row r="212" spans="1:11" ht="25.5">
      <c r="A212" s="12"/>
      <c r="B212" s="12"/>
      <c r="C212" s="12" t="s">
        <v>699</v>
      </c>
      <c r="D212" s="2"/>
      <c r="E212" s="3" t="s">
        <v>700</v>
      </c>
      <c r="F212" s="353">
        <f aca="true" t="shared" si="87" ref="F212:K212">F213</f>
        <v>2325.1</v>
      </c>
      <c r="G212" s="359">
        <f t="shared" si="87"/>
        <v>0</v>
      </c>
      <c r="H212" s="360">
        <f t="shared" si="87"/>
        <v>0</v>
      </c>
      <c r="I212" s="361">
        <f t="shared" si="87"/>
        <v>0</v>
      </c>
      <c r="J212" s="362">
        <f t="shared" si="87"/>
        <v>0</v>
      </c>
      <c r="K212" s="530">
        <f t="shared" si="87"/>
        <v>2325.1</v>
      </c>
    </row>
    <row r="213" spans="1:11" ht="25.5">
      <c r="A213" s="12"/>
      <c r="B213" s="12"/>
      <c r="C213" s="12"/>
      <c r="D213" s="2" t="s">
        <v>320</v>
      </c>
      <c r="E213" s="3" t="s">
        <v>439</v>
      </c>
      <c r="F213" s="353">
        <f>G213+H213+I213+J213+K213</f>
        <v>2325.1</v>
      </c>
      <c r="G213" s="359"/>
      <c r="H213" s="360"/>
      <c r="I213" s="361"/>
      <c r="J213" s="362"/>
      <c r="K213" s="530">
        <v>2325.1</v>
      </c>
    </row>
    <row r="214" spans="1:11" ht="12.75">
      <c r="A214" s="12"/>
      <c r="B214" s="12"/>
      <c r="C214" s="12" t="s">
        <v>701</v>
      </c>
      <c r="D214" s="2"/>
      <c r="E214" s="3" t="s">
        <v>702</v>
      </c>
      <c r="F214" s="353">
        <f aca="true" t="shared" si="88" ref="F214:K214">F215</f>
        <v>169.6</v>
      </c>
      <c r="G214" s="359">
        <f t="shared" si="88"/>
        <v>0</v>
      </c>
      <c r="H214" s="360">
        <f t="shared" si="88"/>
        <v>0</v>
      </c>
      <c r="I214" s="361">
        <f t="shared" si="88"/>
        <v>0</v>
      </c>
      <c r="J214" s="362">
        <f t="shared" si="88"/>
        <v>0</v>
      </c>
      <c r="K214" s="530">
        <f t="shared" si="88"/>
        <v>169.6</v>
      </c>
    </row>
    <row r="215" spans="1:11" ht="25.5">
      <c r="A215" s="12"/>
      <c r="B215" s="12"/>
      <c r="C215" s="12"/>
      <c r="D215" s="2" t="s">
        <v>320</v>
      </c>
      <c r="E215" s="3" t="s">
        <v>439</v>
      </c>
      <c r="F215" s="353">
        <f>G215+H215+I215+J215+K215</f>
        <v>169.6</v>
      </c>
      <c r="G215" s="359"/>
      <c r="H215" s="360"/>
      <c r="I215" s="361"/>
      <c r="J215" s="362"/>
      <c r="K215" s="530">
        <v>169.6</v>
      </c>
    </row>
    <row r="216" spans="1:11" ht="12.75">
      <c r="A216" s="2"/>
      <c r="B216" s="2" t="s">
        <v>275</v>
      </c>
      <c r="C216" s="2"/>
      <c r="D216" s="2"/>
      <c r="E216" s="3" t="s">
        <v>287</v>
      </c>
      <c r="F216" s="353">
        <f aca="true" t="shared" si="89" ref="F216:K216">F217+F220</f>
        <v>192.388</v>
      </c>
      <c r="G216" s="359">
        <f t="shared" si="89"/>
        <v>404.7</v>
      </c>
      <c r="H216" s="360">
        <f t="shared" si="89"/>
        <v>0</v>
      </c>
      <c r="I216" s="361">
        <f t="shared" si="89"/>
        <v>0</v>
      </c>
      <c r="J216" s="362">
        <f t="shared" si="89"/>
        <v>-266.7</v>
      </c>
      <c r="K216" s="530">
        <f t="shared" si="89"/>
        <v>54.388</v>
      </c>
    </row>
    <row r="217" spans="1:11" ht="12.75">
      <c r="A217" s="2"/>
      <c r="B217" s="2"/>
      <c r="C217" s="2" t="s">
        <v>644</v>
      </c>
      <c r="D217" s="2"/>
      <c r="E217" s="3" t="s">
        <v>645</v>
      </c>
      <c r="F217" s="353">
        <f aca="true" t="shared" si="90" ref="F217:K218">F218</f>
        <v>404.7</v>
      </c>
      <c r="G217" s="359">
        <f t="shared" si="90"/>
        <v>404.7</v>
      </c>
      <c r="H217" s="360">
        <f t="shared" si="90"/>
        <v>0</v>
      </c>
      <c r="I217" s="361">
        <f t="shared" si="90"/>
        <v>0</v>
      </c>
      <c r="J217" s="362">
        <f t="shared" si="90"/>
        <v>0</v>
      </c>
      <c r="K217" s="530">
        <f t="shared" si="90"/>
        <v>0</v>
      </c>
    </row>
    <row r="218" spans="1:11" ht="25.5">
      <c r="A218" s="2"/>
      <c r="B218" s="2"/>
      <c r="C218" s="2" t="s">
        <v>646</v>
      </c>
      <c r="D218" s="2"/>
      <c r="E218" s="3" t="s">
        <v>707</v>
      </c>
      <c r="F218" s="353">
        <f t="shared" si="90"/>
        <v>404.7</v>
      </c>
      <c r="G218" s="359">
        <f t="shared" si="90"/>
        <v>404.7</v>
      </c>
      <c r="H218" s="360">
        <f t="shared" si="90"/>
        <v>0</v>
      </c>
      <c r="I218" s="361">
        <f t="shared" si="90"/>
        <v>0</v>
      </c>
      <c r="J218" s="362">
        <f t="shared" si="90"/>
        <v>0</v>
      </c>
      <c r="K218" s="530">
        <f t="shared" si="90"/>
        <v>0</v>
      </c>
    </row>
    <row r="219" spans="1:11" ht="12.75">
      <c r="A219" s="2"/>
      <c r="B219" s="2"/>
      <c r="C219" s="2"/>
      <c r="D219" s="2" t="s">
        <v>609</v>
      </c>
      <c r="E219" s="3" t="s">
        <v>610</v>
      </c>
      <c r="F219" s="353">
        <f>G219+H219+I219+J219+K219</f>
        <v>404.7</v>
      </c>
      <c r="G219" s="358">
        <f>574.1-169.4</f>
        <v>404.7</v>
      </c>
      <c r="H219" s="355"/>
      <c r="I219" s="356"/>
      <c r="J219" s="357"/>
      <c r="K219" s="531"/>
    </row>
    <row r="220" spans="1:220" s="6" customFormat="1" ht="25.5">
      <c r="A220" s="2"/>
      <c r="B220" s="2"/>
      <c r="C220" s="2" t="s">
        <v>330</v>
      </c>
      <c r="D220" s="2"/>
      <c r="E220" s="3" t="s">
        <v>298</v>
      </c>
      <c r="F220" s="353">
        <f aca="true" t="shared" si="91" ref="F220:K220">F221+F223+F225+F227+F229+F231+F233</f>
        <v>-212.312</v>
      </c>
      <c r="G220" s="359">
        <f t="shared" si="91"/>
        <v>0</v>
      </c>
      <c r="H220" s="360">
        <f t="shared" si="91"/>
        <v>0</v>
      </c>
      <c r="I220" s="361">
        <f t="shared" si="91"/>
        <v>0</v>
      </c>
      <c r="J220" s="362">
        <f t="shared" si="91"/>
        <v>-266.7</v>
      </c>
      <c r="K220" s="530">
        <f t="shared" si="91"/>
        <v>54.388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</row>
    <row r="221" spans="1:11" ht="25.5">
      <c r="A221" s="2"/>
      <c r="B221" s="2"/>
      <c r="C221" s="2" t="s">
        <v>347</v>
      </c>
      <c r="D221" s="2"/>
      <c r="E221" s="3" t="s">
        <v>286</v>
      </c>
      <c r="F221" s="353">
        <f aca="true" t="shared" si="92" ref="F221:K221">F222</f>
        <v>-41.5</v>
      </c>
      <c r="G221" s="359">
        <f t="shared" si="92"/>
        <v>0</v>
      </c>
      <c r="H221" s="360">
        <f t="shared" si="92"/>
        <v>0</v>
      </c>
      <c r="I221" s="361">
        <f t="shared" si="92"/>
        <v>0</v>
      </c>
      <c r="J221" s="362">
        <f t="shared" si="92"/>
        <v>-41.5</v>
      </c>
      <c r="K221" s="530">
        <f t="shared" si="92"/>
        <v>0</v>
      </c>
    </row>
    <row r="222" spans="1:11" ht="51">
      <c r="A222" s="2"/>
      <c r="B222" s="2"/>
      <c r="C222" s="2"/>
      <c r="D222" s="2" t="s">
        <v>302</v>
      </c>
      <c r="E222" s="3" t="s">
        <v>353</v>
      </c>
      <c r="F222" s="353">
        <f>G222+H222+I222+J222+K222</f>
        <v>-41.5</v>
      </c>
      <c r="G222" s="354"/>
      <c r="H222" s="355"/>
      <c r="I222" s="356"/>
      <c r="J222" s="363">
        <v>-41.5</v>
      </c>
      <c r="K222" s="531"/>
    </row>
    <row r="223" spans="1:11" ht="12.75">
      <c r="A223" s="2"/>
      <c r="B223" s="2"/>
      <c r="C223" s="2" t="s">
        <v>348</v>
      </c>
      <c r="D223" s="2"/>
      <c r="E223" s="3" t="s">
        <v>260</v>
      </c>
      <c r="F223" s="353">
        <f aca="true" t="shared" si="93" ref="F223:K223">F224</f>
        <v>-153.3</v>
      </c>
      <c r="G223" s="359">
        <f t="shared" si="93"/>
        <v>0</v>
      </c>
      <c r="H223" s="360">
        <f t="shared" si="93"/>
        <v>0</v>
      </c>
      <c r="I223" s="361">
        <f t="shared" si="93"/>
        <v>0</v>
      </c>
      <c r="J223" s="362">
        <f t="shared" si="93"/>
        <v>-153.3</v>
      </c>
      <c r="K223" s="530">
        <f t="shared" si="93"/>
        <v>0</v>
      </c>
    </row>
    <row r="224" spans="1:11" ht="51">
      <c r="A224" s="2"/>
      <c r="B224" s="2"/>
      <c r="C224" s="2"/>
      <c r="D224" s="2" t="s">
        <v>302</v>
      </c>
      <c r="E224" s="3" t="s">
        <v>353</v>
      </c>
      <c r="F224" s="353">
        <f>G224+H224+I224+J224+K224</f>
        <v>-153.3</v>
      </c>
      <c r="G224" s="354"/>
      <c r="H224" s="355"/>
      <c r="I224" s="356"/>
      <c r="J224" s="363">
        <v>-153.3</v>
      </c>
      <c r="K224" s="531"/>
    </row>
    <row r="225" spans="1:11" ht="25.5">
      <c r="A225" s="2"/>
      <c r="B225" s="2"/>
      <c r="C225" s="2" t="s">
        <v>349</v>
      </c>
      <c r="D225" s="2"/>
      <c r="E225" s="3" t="s">
        <v>279</v>
      </c>
      <c r="F225" s="353">
        <f aca="true" t="shared" si="94" ref="F225:K225">F226</f>
        <v>-60.4</v>
      </c>
      <c r="G225" s="359">
        <f t="shared" si="94"/>
        <v>0</v>
      </c>
      <c r="H225" s="360">
        <f t="shared" si="94"/>
        <v>0</v>
      </c>
      <c r="I225" s="361">
        <f t="shared" si="94"/>
        <v>0</v>
      </c>
      <c r="J225" s="362">
        <f t="shared" si="94"/>
        <v>-60.4</v>
      </c>
      <c r="K225" s="530">
        <f t="shared" si="94"/>
        <v>0</v>
      </c>
    </row>
    <row r="226" spans="1:11" ht="51">
      <c r="A226" s="2"/>
      <c r="B226" s="2"/>
      <c r="C226" s="2"/>
      <c r="D226" s="2" t="s">
        <v>302</v>
      </c>
      <c r="E226" s="3" t="s">
        <v>353</v>
      </c>
      <c r="F226" s="353">
        <f>G226+H226+I226+J226+K226</f>
        <v>-60.4</v>
      </c>
      <c r="G226" s="354"/>
      <c r="H226" s="355"/>
      <c r="I226" s="356"/>
      <c r="J226" s="357">
        <v>-60.4</v>
      </c>
      <c r="K226" s="531"/>
    </row>
    <row r="227" spans="1:11" ht="12.75">
      <c r="A227" s="2"/>
      <c r="B227" s="2"/>
      <c r="C227" s="2" t="s">
        <v>708</v>
      </c>
      <c r="D227" s="2"/>
      <c r="E227" s="3" t="s">
        <v>575</v>
      </c>
      <c r="F227" s="353">
        <f aca="true" t="shared" si="95" ref="F227:K227">F228</f>
        <v>42.5</v>
      </c>
      <c r="G227" s="359">
        <f t="shared" si="95"/>
        <v>0</v>
      </c>
      <c r="H227" s="360">
        <f t="shared" si="95"/>
        <v>0</v>
      </c>
      <c r="I227" s="361">
        <f t="shared" si="95"/>
        <v>0</v>
      </c>
      <c r="J227" s="362">
        <f t="shared" si="95"/>
        <v>42.5</v>
      </c>
      <c r="K227" s="530">
        <f t="shared" si="95"/>
        <v>0</v>
      </c>
    </row>
    <row r="228" spans="1:11" ht="51">
      <c r="A228" s="2"/>
      <c r="B228" s="2"/>
      <c r="C228" s="2"/>
      <c r="D228" s="2" t="s">
        <v>302</v>
      </c>
      <c r="E228" s="3" t="s">
        <v>353</v>
      </c>
      <c r="F228" s="353">
        <f>G228+H228+I228+J228+K228</f>
        <v>42.5</v>
      </c>
      <c r="G228" s="354"/>
      <c r="H228" s="355"/>
      <c r="I228" s="356"/>
      <c r="J228" s="357">
        <v>42.5</v>
      </c>
      <c r="K228" s="531"/>
    </row>
    <row r="229" spans="1:11" ht="25.5" customHeight="1">
      <c r="A229" s="2"/>
      <c r="B229" s="2"/>
      <c r="C229" s="2" t="s">
        <v>350</v>
      </c>
      <c r="D229" s="2"/>
      <c r="E229" s="3" t="s">
        <v>285</v>
      </c>
      <c r="F229" s="353">
        <f aca="true" t="shared" si="96" ref="F229:K229">F230</f>
        <v>-27</v>
      </c>
      <c r="G229" s="359">
        <f t="shared" si="96"/>
        <v>0</v>
      </c>
      <c r="H229" s="360">
        <f t="shared" si="96"/>
        <v>0</v>
      </c>
      <c r="I229" s="361">
        <f t="shared" si="96"/>
        <v>0</v>
      </c>
      <c r="J229" s="362">
        <f t="shared" si="96"/>
        <v>-27</v>
      </c>
      <c r="K229" s="530">
        <f t="shared" si="96"/>
        <v>0</v>
      </c>
    </row>
    <row r="230" spans="1:11" ht="51">
      <c r="A230" s="2"/>
      <c r="B230" s="2"/>
      <c r="C230" s="2"/>
      <c r="D230" s="2" t="s">
        <v>302</v>
      </c>
      <c r="E230" s="3" t="s">
        <v>353</v>
      </c>
      <c r="F230" s="353">
        <f>G230+H230+I230+J230+K230</f>
        <v>-27</v>
      </c>
      <c r="G230" s="354"/>
      <c r="H230" s="355"/>
      <c r="I230" s="356"/>
      <c r="J230" s="357">
        <v>-27</v>
      </c>
      <c r="K230" s="531"/>
    </row>
    <row r="231" spans="1:11" ht="38.25">
      <c r="A231" s="2"/>
      <c r="B231" s="2"/>
      <c r="C231" s="2" t="s">
        <v>351</v>
      </c>
      <c r="D231" s="2"/>
      <c r="E231" s="3" t="s">
        <v>280</v>
      </c>
      <c r="F231" s="353">
        <f aca="true" t="shared" si="97" ref="F231:K231">F232</f>
        <v>-27</v>
      </c>
      <c r="G231" s="359">
        <f t="shared" si="97"/>
        <v>0</v>
      </c>
      <c r="H231" s="360">
        <f t="shared" si="97"/>
        <v>0</v>
      </c>
      <c r="I231" s="361">
        <f t="shared" si="97"/>
        <v>0</v>
      </c>
      <c r="J231" s="362">
        <f t="shared" si="97"/>
        <v>-27</v>
      </c>
      <c r="K231" s="530">
        <f t="shared" si="97"/>
        <v>0</v>
      </c>
    </row>
    <row r="232" spans="1:11" ht="51">
      <c r="A232" s="2"/>
      <c r="B232" s="2"/>
      <c r="C232" s="2"/>
      <c r="D232" s="2" t="s">
        <v>302</v>
      </c>
      <c r="E232" s="3" t="s">
        <v>353</v>
      </c>
      <c r="F232" s="353">
        <f>G232+H232+I232+J232+K232</f>
        <v>-27</v>
      </c>
      <c r="G232" s="354"/>
      <c r="H232" s="355"/>
      <c r="I232" s="356"/>
      <c r="J232" s="357">
        <v>-27</v>
      </c>
      <c r="K232" s="531"/>
    </row>
    <row r="233" spans="1:11" ht="12.75">
      <c r="A233" s="2"/>
      <c r="B233" s="2"/>
      <c r="C233" s="2" t="s">
        <v>680</v>
      </c>
      <c r="D233" s="2"/>
      <c r="E233" s="3" t="s">
        <v>269</v>
      </c>
      <c r="F233" s="353">
        <f aca="true" t="shared" si="98" ref="F233:K233">F234</f>
        <v>54.388</v>
      </c>
      <c r="G233" s="359">
        <f t="shared" si="98"/>
        <v>0</v>
      </c>
      <c r="H233" s="360">
        <f t="shared" si="98"/>
        <v>0</v>
      </c>
      <c r="I233" s="361">
        <f t="shared" si="98"/>
        <v>0</v>
      </c>
      <c r="J233" s="362">
        <f t="shared" si="98"/>
        <v>0</v>
      </c>
      <c r="K233" s="530">
        <f t="shared" si="98"/>
        <v>54.388</v>
      </c>
    </row>
    <row r="234" spans="1:11" ht="51">
      <c r="A234" s="2"/>
      <c r="B234" s="2"/>
      <c r="C234" s="2"/>
      <c r="D234" s="2" t="s">
        <v>302</v>
      </c>
      <c r="E234" s="3" t="s">
        <v>353</v>
      </c>
      <c r="F234" s="353">
        <f>G234+H234+I234+J234+K234</f>
        <v>54.388</v>
      </c>
      <c r="G234" s="354"/>
      <c r="H234" s="355"/>
      <c r="I234" s="356"/>
      <c r="J234" s="357"/>
      <c r="K234" s="531">
        <v>54.388</v>
      </c>
    </row>
    <row r="235" spans="1:11" ht="25.5">
      <c r="A235" s="16" t="s">
        <v>321</v>
      </c>
      <c r="B235" s="16"/>
      <c r="C235" s="31"/>
      <c r="D235" s="31"/>
      <c r="E235" s="75" t="s">
        <v>297</v>
      </c>
      <c r="F235" s="352">
        <f aca="true" t="shared" si="99" ref="F235:K235">F236+F249+F262</f>
        <v>70999.264</v>
      </c>
      <c r="G235" s="422">
        <f t="shared" si="99"/>
        <v>62682</v>
      </c>
      <c r="H235" s="427">
        <f t="shared" si="99"/>
        <v>0</v>
      </c>
      <c r="I235" s="432">
        <f t="shared" si="99"/>
        <v>2987.13</v>
      </c>
      <c r="J235" s="433">
        <f t="shared" si="99"/>
        <v>0</v>
      </c>
      <c r="K235" s="529">
        <f t="shared" si="99"/>
        <v>5330.134</v>
      </c>
    </row>
    <row r="236" spans="1:11" ht="12.75">
      <c r="A236" s="2"/>
      <c r="B236" s="2" t="s">
        <v>601</v>
      </c>
      <c r="C236" s="2" t="s">
        <v>308</v>
      </c>
      <c r="D236" s="2" t="s">
        <v>308</v>
      </c>
      <c r="E236" s="71" t="s">
        <v>602</v>
      </c>
      <c r="F236" s="353">
        <f aca="true" t="shared" si="100" ref="F236:K236">F237+F241+F245</f>
        <v>3836.7</v>
      </c>
      <c r="G236" s="359">
        <f t="shared" si="100"/>
        <v>3836.7</v>
      </c>
      <c r="H236" s="360">
        <f t="shared" si="100"/>
        <v>0</v>
      </c>
      <c r="I236" s="361">
        <f t="shared" si="100"/>
        <v>0</v>
      </c>
      <c r="J236" s="362">
        <f t="shared" si="100"/>
        <v>0</v>
      </c>
      <c r="K236" s="530">
        <f t="shared" si="100"/>
        <v>0</v>
      </c>
    </row>
    <row r="237" spans="1:11" ht="25.5">
      <c r="A237" s="2"/>
      <c r="B237" s="12" t="s">
        <v>612</v>
      </c>
      <c r="C237" s="2"/>
      <c r="D237" s="2"/>
      <c r="E237" s="3" t="s">
        <v>613</v>
      </c>
      <c r="F237" s="353">
        <f>F238</f>
        <v>-112</v>
      </c>
      <c r="G237" s="359">
        <f aca="true" t="shared" si="101" ref="G237:K239">G238</f>
        <v>-112</v>
      </c>
      <c r="H237" s="360">
        <f t="shared" si="101"/>
        <v>0</v>
      </c>
      <c r="I237" s="361">
        <f t="shared" si="101"/>
        <v>0</v>
      </c>
      <c r="J237" s="362">
        <f t="shared" si="101"/>
        <v>0</v>
      </c>
      <c r="K237" s="530">
        <f t="shared" si="101"/>
        <v>0</v>
      </c>
    </row>
    <row r="238" spans="1:11" ht="25.5">
      <c r="A238" s="2"/>
      <c r="B238" s="12"/>
      <c r="C238" s="2" t="s">
        <v>605</v>
      </c>
      <c r="D238" s="2"/>
      <c r="E238" s="71" t="s">
        <v>606</v>
      </c>
      <c r="F238" s="353">
        <f>F239</f>
        <v>-112</v>
      </c>
      <c r="G238" s="359">
        <f t="shared" si="101"/>
        <v>-112</v>
      </c>
      <c r="H238" s="360">
        <f t="shared" si="101"/>
        <v>0</v>
      </c>
      <c r="I238" s="361">
        <f t="shared" si="101"/>
        <v>0</v>
      </c>
      <c r="J238" s="362">
        <f t="shared" si="101"/>
        <v>0</v>
      </c>
      <c r="K238" s="530">
        <f t="shared" si="101"/>
        <v>0</v>
      </c>
    </row>
    <row r="239" spans="1:11" ht="12.75">
      <c r="A239" s="2"/>
      <c r="B239" s="12"/>
      <c r="C239" s="2" t="s">
        <v>607</v>
      </c>
      <c r="D239" s="2"/>
      <c r="E239" s="71" t="s">
        <v>608</v>
      </c>
      <c r="F239" s="353">
        <f>F240</f>
        <v>-112</v>
      </c>
      <c r="G239" s="359">
        <f t="shared" si="101"/>
        <v>-112</v>
      </c>
      <c r="H239" s="360">
        <f t="shared" si="101"/>
        <v>0</v>
      </c>
      <c r="I239" s="361">
        <f t="shared" si="101"/>
        <v>0</v>
      </c>
      <c r="J239" s="362">
        <f t="shared" si="101"/>
        <v>0</v>
      </c>
      <c r="K239" s="530">
        <f t="shared" si="101"/>
        <v>0</v>
      </c>
    </row>
    <row r="240" spans="1:11" ht="12.75">
      <c r="A240" s="2"/>
      <c r="B240" s="12"/>
      <c r="C240" s="2"/>
      <c r="D240" s="2" t="s">
        <v>609</v>
      </c>
      <c r="E240" s="3" t="s">
        <v>610</v>
      </c>
      <c r="F240" s="353">
        <f>G240+H240+I240+J240+K240</f>
        <v>-112</v>
      </c>
      <c r="G240" s="359">
        <v>-112</v>
      </c>
      <c r="H240" s="360"/>
      <c r="I240" s="361"/>
      <c r="J240" s="362"/>
      <c r="K240" s="530"/>
    </row>
    <row r="241" spans="1:11" ht="12.75">
      <c r="A241" s="2"/>
      <c r="B241" s="2" t="s">
        <v>614</v>
      </c>
      <c r="C241" s="2"/>
      <c r="D241" s="2"/>
      <c r="E241" s="3" t="s">
        <v>615</v>
      </c>
      <c r="F241" s="353">
        <f>F242</f>
        <v>3229.4</v>
      </c>
      <c r="G241" s="354">
        <f aca="true" t="shared" si="102" ref="G241:K243">G242</f>
        <v>3229.4</v>
      </c>
      <c r="H241" s="355">
        <f t="shared" si="102"/>
        <v>0</v>
      </c>
      <c r="I241" s="356">
        <f t="shared" si="102"/>
        <v>0</v>
      </c>
      <c r="J241" s="357">
        <f t="shared" si="102"/>
        <v>0</v>
      </c>
      <c r="K241" s="531">
        <f t="shared" si="102"/>
        <v>0</v>
      </c>
    </row>
    <row r="242" spans="1:11" ht="12.75">
      <c r="A242" s="2"/>
      <c r="B242" s="2"/>
      <c r="C242" s="2" t="s">
        <v>616</v>
      </c>
      <c r="D242" s="2"/>
      <c r="E242" s="3" t="s">
        <v>615</v>
      </c>
      <c r="F242" s="353">
        <f>F243</f>
        <v>3229.4</v>
      </c>
      <c r="G242" s="354">
        <f t="shared" si="102"/>
        <v>3229.4</v>
      </c>
      <c r="H242" s="355">
        <f t="shared" si="102"/>
        <v>0</v>
      </c>
      <c r="I242" s="356">
        <f t="shared" si="102"/>
        <v>0</v>
      </c>
      <c r="J242" s="357">
        <f t="shared" si="102"/>
        <v>0</v>
      </c>
      <c r="K242" s="531">
        <f t="shared" si="102"/>
        <v>0</v>
      </c>
    </row>
    <row r="243" spans="1:11" ht="12.75">
      <c r="A243" s="2"/>
      <c r="B243" s="2"/>
      <c r="C243" s="2" t="s">
        <v>617</v>
      </c>
      <c r="D243" s="2"/>
      <c r="E243" s="3" t="s">
        <v>618</v>
      </c>
      <c r="F243" s="353">
        <f>F244</f>
        <v>3229.4</v>
      </c>
      <c r="G243" s="354">
        <f t="shared" si="102"/>
        <v>3229.4</v>
      </c>
      <c r="H243" s="355">
        <f t="shared" si="102"/>
        <v>0</v>
      </c>
      <c r="I243" s="356">
        <f t="shared" si="102"/>
        <v>0</v>
      </c>
      <c r="J243" s="357">
        <f t="shared" si="102"/>
        <v>0</v>
      </c>
      <c r="K243" s="531">
        <f t="shared" si="102"/>
        <v>0</v>
      </c>
    </row>
    <row r="244" spans="1:11" ht="12.75">
      <c r="A244" s="2"/>
      <c r="B244" s="2"/>
      <c r="C244" s="2"/>
      <c r="D244" s="2" t="s">
        <v>619</v>
      </c>
      <c r="E244" s="3" t="s">
        <v>620</v>
      </c>
      <c r="F244" s="353">
        <f>G244+H244+I244+J244+K244</f>
        <v>3229.4</v>
      </c>
      <c r="G244" s="354">
        <v>3229.4</v>
      </c>
      <c r="H244" s="355"/>
      <c r="I244" s="356"/>
      <c r="J244" s="357"/>
      <c r="K244" s="531"/>
    </row>
    <row r="245" spans="1:11" ht="12.75">
      <c r="A245" s="2"/>
      <c r="B245" s="2" t="s">
        <v>621</v>
      </c>
      <c r="C245" s="2"/>
      <c r="D245" s="2"/>
      <c r="E245" s="3" t="s">
        <v>622</v>
      </c>
      <c r="F245" s="353">
        <f>F246</f>
        <v>719.3</v>
      </c>
      <c r="G245" s="354">
        <f aca="true" t="shared" si="103" ref="G245:K247">G246</f>
        <v>719.3</v>
      </c>
      <c r="H245" s="355">
        <f t="shared" si="103"/>
        <v>0</v>
      </c>
      <c r="I245" s="356">
        <f t="shared" si="103"/>
        <v>0</v>
      </c>
      <c r="J245" s="357">
        <f t="shared" si="103"/>
        <v>0</v>
      </c>
      <c r="K245" s="531">
        <f t="shared" si="103"/>
        <v>0</v>
      </c>
    </row>
    <row r="246" spans="1:11" ht="12.75">
      <c r="A246" s="2"/>
      <c r="B246" s="2"/>
      <c r="C246" s="2" t="s">
        <v>627</v>
      </c>
      <c r="D246" s="2"/>
      <c r="E246" s="3" t="s">
        <v>628</v>
      </c>
      <c r="F246" s="353">
        <f>F247</f>
        <v>719.3</v>
      </c>
      <c r="G246" s="354">
        <f>G247</f>
        <v>719.3</v>
      </c>
      <c r="H246" s="355">
        <f>H247</f>
        <v>0</v>
      </c>
      <c r="I246" s="356">
        <f>I247</f>
        <v>0</v>
      </c>
      <c r="J246" s="357">
        <f>J247</f>
        <v>0</v>
      </c>
      <c r="K246" s="531">
        <f>K247</f>
        <v>0</v>
      </c>
    </row>
    <row r="247" spans="1:11" ht="25.5">
      <c r="A247" s="2"/>
      <c r="B247" s="2"/>
      <c r="C247" s="2" t="s">
        <v>629</v>
      </c>
      <c r="D247" s="2"/>
      <c r="E247" s="3" t="s">
        <v>630</v>
      </c>
      <c r="F247" s="353">
        <f>F248</f>
        <v>719.3</v>
      </c>
      <c r="G247" s="354">
        <f t="shared" si="103"/>
        <v>719.3</v>
      </c>
      <c r="H247" s="355">
        <f t="shared" si="103"/>
        <v>0</v>
      </c>
      <c r="I247" s="356">
        <f t="shared" si="103"/>
        <v>0</v>
      </c>
      <c r="J247" s="357">
        <f t="shared" si="103"/>
        <v>0</v>
      </c>
      <c r="K247" s="531">
        <f t="shared" si="103"/>
        <v>0</v>
      </c>
    </row>
    <row r="248" spans="1:11" ht="12.75">
      <c r="A248" s="2"/>
      <c r="B248" s="2"/>
      <c r="C248" s="2"/>
      <c r="D248" s="2" t="s">
        <v>619</v>
      </c>
      <c r="E248" s="3" t="s">
        <v>620</v>
      </c>
      <c r="F248" s="353">
        <f>G248+H248+I248+J248+K248</f>
        <v>719.3</v>
      </c>
      <c r="G248" s="354">
        <f>469.3+250</f>
        <v>719.3</v>
      </c>
      <c r="H248" s="355"/>
      <c r="I248" s="356"/>
      <c r="J248" s="357"/>
      <c r="K248" s="531"/>
    </row>
    <row r="249" spans="1:11" ht="12.75">
      <c r="A249" s="2"/>
      <c r="B249" s="2" t="s">
        <v>767</v>
      </c>
      <c r="C249" s="2"/>
      <c r="D249" s="2"/>
      <c r="E249" s="3" t="s">
        <v>768</v>
      </c>
      <c r="F249" s="353">
        <f aca="true" t="shared" si="104" ref="F249:K249">F250</f>
        <v>8317.264</v>
      </c>
      <c r="G249" s="359">
        <f t="shared" si="104"/>
        <v>0</v>
      </c>
      <c r="H249" s="360">
        <f t="shared" si="104"/>
        <v>0</v>
      </c>
      <c r="I249" s="361">
        <f t="shared" si="104"/>
        <v>2987.13</v>
      </c>
      <c r="J249" s="362">
        <f t="shared" si="104"/>
        <v>0</v>
      </c>
      <c r="K249" s="530">
        <f t="shared" si="104"/>
        <v>5330.134</v>
      </c>
    </row>
    <row r="250" spans="1:11" ht="12.75">
      <c r="A250" s="2"/>
      <c r="B250" s="2" t="s">
        <v>769</v>
      </c>
      <c r="C250" s="2"/>
      <c r="D250" s="2"/>
      <c r="E250" s="3" t="s">
        <v>770</v>
      </c>
      <c r="F250" s="353">
        <f aca="true" t="shared" si="105" ref="F250:K250">F251+F255+F259</f>
        <v>8317.264</v>
      </c>
      <c r="G250" s="359">
        <f t="shared" si="105"/>
        <v>0</v>
      </c>
      <c r="H250" s="360">
        <f t="shared" si="105"/>
        <v>0</v>
      </c>
      <c r="I250" s="361">
        <f t="shared" si="105"/>
        <v>2987.13</v>
      </c>
      <c r="J250" s="362">
        <f t="shared" si="105"/>
        <v>0</v>
      </c>
      <c r="K250" s="530">
        <f t="shared" si="105"/>
        <v>5330.134</v>
      </c>
    </row>
    <row r="251" spans="1:11" ht="12.75" customHeight="1">
      <c r="A251" s="2"/>
      <c r="B251" s="2"/>
      <c r="C251" s="2" t="s">
        <v>771</v>
      </c>
      <c r="D251" s="2"/>
      <c r="E251" s="3" t="s">
        <v>772</v>
      </c>
      <c r="F251" s="353">
        <f>F252</f>
        <v>443.645</v>
      </c>
      <c r="G251" s="359">
        <f aca="true" t="shared" si="106" ref="G251:K253">G252</f>
        <v>0</v>
      </c>
      <c r="H251" s="360">
        <f t="shared" si="106"/>
        <v>0</v>
      </c>
      <c r="I251" s="361">
        <f t="shared" si="106"/>
        <v>0</v>
      </c>
      <c r="J251" s="362">
        <f t="shared" si="106"/>
        <v>0</v>
      </c>
      <c r="K251" s="530">
        <f t="shared" si="106"/>
        <v>443.645</v>
      </c>
    </row>
    <row r="252" spans="1:11" ht="25.5">
      <c r="A252" s="2"/>
      <c r="B252" s="2"/>
      <c r="C252" s="2" t="s">
        <v>773</v>
      </c>
      <c r="D252" s="2"/>
      <c r="E252" s="3" t="s">
        <v>774</v>
      </c>
      <c r="F252" s="353">
        <f>F253</f>
        <v>443.645</v>
      </c>
      <c r="G252" s="359">
        <f t="shared" si="106"/>
        <v>0</v>
      </c>
      <c r="H252" s="360">
        <f t="shared" si="106"/>
        <v>0</v>
      </c>
      <c r="I252" s="361">
        <f t="shared" si="106"/>
        <v>0</v>
      </c>
      <c r="J252" s="362">
        <f t="shared" si="106"/>
        <v>0</v>
      </c>
      <c r="K252" s="530">
        <f t="shared" si="106"/>
        <v>443.645</v>
      </c>
    </row>
    <row r="253" spans="1:11" ht="12.75">
      <c r="A253" s="2"/>
      <c r="B253" s="2"/>
      <c r="C253" s="2" t="s">
        <v>775</v>
      </c>
      <c r="D253" s="2"/>
      <c r="E253" s="3" t="s">
        <v>776</v>
      </c>
      <c r="F253" s="353">
        <f>F254</f>
        <v>443.645</v>
      </c>
      <c r="G253" s="359">
        <f t="shared" si="106"/>
        <v>0</v>
      </c>
      <c r="H253" s="360">
        <f t="shared" si="106"/>
        <v>0</v>
      </c>
      <c r="I253" s="361">
        <f t="shared" si="106"/>
        <v>0</v>
      </c>
      <c r="J253" s="362">
        <f t="shared" si="106"/>
        <v>0</v>
      </c>
      <c r="K253" s="530">
        <f t="shared" si="106"/>
        <v>443.645</v>
      </c>
    </row>
    <row r="254" spans="1:11" ht="12.75">
      <c r="A254" s="2"/>
      <c r="B254" s="2"/>
      <c r="C254" s="2"/>
      <c r="D254" s="2" t="s">
        <v>633</v>
      </c>
      <c r="E254" s="3" t="s">
        <v>634</v>
      </c>
      <c r="F254" s="353">
        <f>G254+H254+I254+J254+K254</f>
        <v>443.645</v>
      </c>
      <c r="G254" s="359"/>
      <c r="H254" s="360"/>
      <c r="I254" s="361"/>
      <c r="J254" s="362"/>
      <c r="K254" s="530">
        <v>443.645</v>
      </c>
    </row>
    <row r="255" spans="1:11" ht="13.5" customHeight="1">
      <c r="A255" s="2"/>
      <c r="B255" s="2"/>
      <c r="C255" s="2" t="s">
        <v>777</v>
      </c>
      <c r="D255" s="2"/>
      <c r="E255" s="3" t="s">
        <v>778</v>
      </c>
      <c r="F255" s="353">
        <f aca="true" t="shared" si="107" ref="F255:K257">F256</f>
        <v>2987.13</v>
      </c>
      <c r="G255" s="359">
        <f t="shared" si="107"/>
        <v>0</v>
      </c>
      <c r="H255" s="360">
        <f t="shared" si="107"/>
        <v>0</v>
      </c>
      <c r="I255" s="361">
        <f t="shared" si="107"/>
        <v>2987.13</v>
      </c>
      <c r="J255" s="362">
        <f t="shared" si="107"/>
        <v>0</v>
      </c>
      <c r="K255" s="530">
        <f t="shared" si="107"/>
        <v>0</v>
      </c>
    </row>
    <row r="256" spans="1:11" ht="26.25" customHeight="1">
      <c r="A256" s="2"/>
      <c r="B256" s="2"/>
      <c r="C256" s="2" t="s">
        <v>779</v>
      </c>
      <c r="D256" s="2"/>
      <c r="E256" s="3" t="s">
        <v>780</v>
      </c>
      <c r="F256" s="353">
        <f t="shared" si="107"/>
        <v>2987.13</v>
      </c>
      <c r="G256" s="359">
        <f t="shared" si="107"/>
        <v>0</v>
      </c>
      <c r="H256" s="360">
        <f t="shared" si="107"/>
        <v>0</v>
      </c>
      <c r="I256" s="361">
        <f t="shared" si="107"/>
        <v>2987.13</v>
      </c>
      <c r="J256" s="362">
        <f t="shared" si="107"/>
        <v>0</v>
      </c>
      <c r="K256" s="530">
        <f t="shared" si="107"/>
        <v>0</v>
      </c>
    </row>
    <row r="257" spans="1:11" ht="12.75">
      <c r="A257" s="2"/>
      <c r="B257" s="2"/>
      <c r="C257" s="2" t="s">
        <v>781</v>
      </c>
      <c r="D257" s="2"/>
      <c r="E257" s="3" t="s">
        <v>782</v>
      </c>
      <c r="F257" s="353">
        <f t="shared" si="107"/>
        <v>2987.13</v>
      </c>
      <c r="G257" s="359">
        <f t="shared" si="107"/>
        <v>0</v>
      </c>
      <c r="H257" s="360">
        <f t="shared" si="107"/>
        <v>0</v>
      </c>
      <c r="I257" s="361">
        <f t="shared" si="107"/>
        <v>2987.13</v>
      </c>
      <c r="J257" s="362">
        <f t="shared" si="107"/>
        <v>0</v>
      </c>
      <c r="K257" s="530">
        <f t="shared" si="107"/>
        <v>0</v>
      </c>
    </row>
    <row r="258" spans="1:11" ht="12.75">
      <c r="A258" s="2"/>
      <c r="B258" s="2"/>
      <c r="C258" s="2"/>
      <c r="D258" s="2" t="s">
        <v>633</v>
      </c>
      <c r="E258" s="3" t="s">
        <v>634</v>
      </c>
      <c r="F258" s="353">
        <f>G258+H258+I258+J258+K258</f>
        <v>2987.13</v>
      </c>
      <c r="G258" s="354"/>
      <c r="H258" s="355"/>
      <c r="I258" s="356">
        <v>2987.13</v>
      </c>
      <c r="J258" s="357"/>
      <c r="K258" s="531"/>
    </row>
    <row r="259" spans="1:11" ht="25.5">
      <c r="A259" s="2"/>
      <c r="B259" s="2"/>
      <c r="C259" s="2" t="s">
        <v>783</v>
      </c>
      <c r="D259" s="2"/>
      <c r="E259" s="3" t="s">
        <v>784</v>
      </c>
      <c r="F259" s="353">
        <f>F260</f>
        <v>4886.489</v>
      </c>
      <c r="G259" s="359">
        <f aca="true" t="shared" si="108" ref="G259:K260">G260</f>
        <v>0</v>
      </c>
      <c r="H259" s="360">
        <f t="shared" si="108"/>
        <v>0</v>
      </c>
      <c r="I259" s="361">
        <f t="shared" si="108"/>
        <v>0</v>
      </c>
      <c r="J259" s="362">
        <f t="shared" si="108"/>
        <v>0</v>
      </c>
      <c r="K259" s="530">
        <f t="shared" si="108"/>
        <v>4886.489</v>
      </c>
    </row>
    <row r="260" spans="1:11" ht="25.5">
      <c r="A260" s="2"/>
      <c r="B260" s="2"/>
      <c r="C260" s="2" t="s">
        <v>785</v>
      </c>
      <c r="D260" s="2"/>
      <c r="E260" s="3" t="s">
        <v>786</v>
      </c>
      <c r="F260" s="353">
        <f>F261</f>
        <v>4886.489</v>
      </c>
      <c r="G260" s="359">
        <f t="shared" si="108"/>
        <v>0</v>
      </c>
      <c r="H260" s="360">
        <f t="shared" si="108"/>
        <v>0</v>
      </c>
      <c r="I260" s="361">
        <f t="shared" si="108"/>
        <v>0</v>
      </c>
      <c r="J260" s="362">
        <f t="shared" si="108"/>
        <v>0</v>
      </c>
      <c r="K260" s="530">
        <f t="shared" si="108"/>
        <v>4886.489</v>
      </c>
    </row>
    <row r="261" spans="1:11" ht="12.75">
      <c r="A261" s="2"/>
      <c r="B261" s="2"/>
      <c r="C261" s="2"/>
      <c r="D261" s="2" t="s">
        <v>633</v>
      </c>
      <c r="E261" s="3" t="s">
        <v>634</v>
      </c>
      <c r="F261" s="353">
        <f>G261+H261+I261+J261+K261</f>
        <v>4886.489</v>
      </c>
      <c r="G261" s="354"/>
      <c r="H261" s="355"/>
      <c r="I261" s="356"/>
      <c r="J261" s="357"/>
      <c r="K261" s="531">
        <v>4886.489</v>
      </c>
    </row>
    <row r="262" spans="1:11" ht="25.5">
      <c r="A262" s="2"/>
      <c r="B262" s="2" t="s">
        <v>270</v>
      </c>
      <c r="C262" s="2"/>
      <c r="D262" s="2"/>
      <c r="E262" s="3" t="s">
        <v>268</v>
      </c>
      <c r="F262" s="353">
        <f aca="true" t="shared" si="109" ref="F262:K262">F263+F267</f>
        <v>58845.3</v>
      </c>
      <c r="G262" s="354">
        <f t="shared" si="109"/>
        <v>58845.3</v>
      </c>
      <c r="H262" s="355">
        <f t="shared" si="109"/>
        <v>0</v>
      </c>
      <c r="I262" s="356">
        <f t="shared" si="109"/>
        <v>0</v>
      </c>
      <c r="J262" s="357">
        <f t="shared" si="109"/>
        <v>0</v>
      </c>
      <c r="K262" s="531">
        <f t="shared" si="109"/>
        <v>0</v>
      </c>
    </row>
    <row r="263" spans="1:11" ht="25.5">
      <c r="A263" s="2"/>
      <c r="B263" s="2" t="s">
        <v>271</v>
      </c>
      <c r="C263" s="2"/>
      <c r="D263" s="2"/>
      <c r="E263" s="3" t="s">
        <v>272</v>
      </c>
      <c r="F263" s="353">
        <f>F264</f>
        <v>29589.3</v>
      </c>
      <c r="G263" s="354">
        <f aca="true" t="shared" si="110" ref="G263:K265">G264</f>
        <v>29589.3</v>
      </c>
      <c r="H263" s="355">
        <f t="shared" si="110"/>
        <v>0</v>
      </c>
      <c r="I263" s="356">
        <f t="shared" si="110"/>
        <v>0</v>
      </c>
      <c r="J263" s="357">
        <f t="shared" si="110"/>
        <v>0</v>
      </c>
      <c r="K263" s="531">
        <f t="shared" si="110"/>
        <v>0</v>
      </c>
    </row>
    <row r="264" spans="1:11" ht="12.75">
      <c r="A264" s="2"/>
      <c r="B264" s="2"/>
      <c r="C264" s="2" t="s">
        <v>331</v>
      </c>
      <c r="D264" s="2"/>
      <c r="E264" s="3" t="s">
        <v>274</v>
      </c>
      <c r="F264" s="353">
        <f>F265</f>
        <v>29589.3</v>
      </c>
      <c r="G264" s="354">
        <f t="shared" si="110"/>
        <v>29589.3</v>
      </c>
      <c r="H264" s="355">
        <f t="shared" si="110"/>
        <v>0</v>
      </c>
      <c r="I264" s="356">
        <f t="shared" si="110"/>
        <v>0</v>
      </c>
      <c r="J264" s="357">
        <f t="shared" si="110"/>
        <v>0</v>
      </c>
      <c r="K264" s="531">
        <f t="shared" si="110"/>
        <v>0</v>
      </c>
    </row>
    <row r="265" spans="1:11" ht="25.5">
      <c r="A265" s="2"/>
      <c r="B265" s="2"/>
      <c r="C265" s="2" t="s">
        <v>332</v>
      </c>
      <c r="D265" s="2"/>
      <c r="E265" s="3" t="s">
        <v>273</v>
      </c>
      <c r="F265" s="353">
        <f>F266</f>
        <v>29589.3</v>
      </c>
      <c r="G265" s="354">
        <f t="shared" si="110"/>
        <v>29589.3</v>
      </c>
      <c r="H265" s="355">
        <f t="shared" si="110"/>
        <v>0</v>
      </c>
      <c r="I265" s="356">
        <f t="shared" si="110"/>
        <v>0</v>
      </c>
      <c r="J265" s="357">
        <f t="shared" si="110"/>
        <v>0</v>
      </c>
      <c r="K265" s="531">
        <f t="shared" si="110"/>
        <v>0</v>
      </c>
    </row>
    <row r="266" spans="1:11" ht="12.75">
      <c r="A266" s="2"/>
      <c r="B266" s="2"/>
      <c r="C266" s="2"/>
      <c r="D266" s="2" t="s">
        <v>316</v>
      </c>
      <c r="E266" s="3" t="s">
        <v>301</v>
      </c>
      <c r="F266" s="353">
        <f>G266+H266+I266+J266+K266</f>
        <v>29589.3</v>
      </c>
      <c r="G266" s="354">
        <v>29589.3</v>
      </c>
      <c r="H266" s="355"/>
      <c r="I266" s="356"/>
      <c r="J266" s="357"/>
      <c r="K266" s="531"/>
    </row>
    <row r="267" spans="1:11" ht="12.75">
      <c r="A267" s="2"/>
      <c r="B267" s="2" t="s">
        <v>804</v>
      </c>
      <c r="C267" s="2"/>
      <c r="D267" s="2"/>
      <c r="E267" s="3" t="s">
        <v>805</v>
      </c>
      <c r="F267" s="353">
        <f>F268</f>
        <v>29256</v>
      </c>
      <c r="G267" s="354">
        <f aca="true" t="shared" si="111" ref="G267:K269">G268</f>
        <v>29256</v>
      </c>
      <c r="H267" s="355">
        <f t="shared" si="111"/>
        <v>0</v>
      </c>
      <c r="I267" s="356">
        <f t="shared" si="111"/>
        <v>0</v>
      </c>
      <c r="J267" s="357">
        <f t="shared" si="111"/>
        <v>0</v>
      </c>
      <c r="K267" s="531">
        <f t="shared" si="111"/>
        <v>0</v>
      </c>
    </row>
    <row r="268" spans="1:11" ht="12.75">
      <c r="A268" s="2"/>
      <c r="B268" s="2"/>
      <c r="C268" s="2" t="s">
        <v>331</v>
      </c>
      <c r="D268" s="2"/>
      <c r="E268" s="3" t="s">
        <v>274</v>
      </c>
      <c r="F268" s="353">
        <f>F269</f>
        <v>29256</v>
      </c>
      <c r="G268" s="354">
        <f t="shared" si="111"/>
        <v>29256</v>
      </c>
      <c r="H268" s="355">
        <f t="shared" si="111"/>
        <v>0</v>
      </c>
      <c r="I268" s="356">
        <f t="shared" si="111"/>
        <v>0</v>
      </c>
      <c r="J268" s="357">
        <f t="shared" si="111"/>
        <v>0</v>
      </c>
      <c r="K268" s="531">
        <f t="shared" si="111"/>
        <v>0</v>
      </c>
    </row>
    <row r="269" spans="1:11" ht="12.75">
      <c r="A269" s="2"/>
      <c r="B269" s="2"/>
      <c r="C269" s="2" t="s">
        <v>806</v>
      </c>
      <c r="D269" s="2"/>
      <c r="E269" s="3" t="s">
        <v>807</v>
      </c>
      <c r="F269" s="353">
        <f>F270</f>
        <v>29256</v>
      </c>
      <c r="G269" s="354">
        <f t="shared" si="111"/>
        <v>29256</v>
      </c>
      <c r="H269" s="355">
        <f t="shared" si="111"/>
        <v>0</v>
      </c>
      <c r="I269" s="356">
        <f t="shared" si="111"/>
        <v>0</v>
      </c>
      <c r="J269" s="357">
        <f t="shared" si="111"/>
        <v>0</v>
      </c>
      <c r="K269" s="531">
        <f t="shared" si="111"/>
        <v>0</v>
      </c>
    </row>
    <row r="270" spans="1:11" ht="12.75">
      <c r="A270" s="2"/>
      <c r="B270" s="2"/>
      <c r="C270" s="2"/>
      <c r="D270" s="2" t="s">
        <v>316</v>
      </c>
      <c r="E270" s="3" t="s">
        <v>301</v>
      </c>
      <c r="F270" s="353">
        <f>G270+H270+I270+J270+K270</f>
        <v>29256</v>
      </c>
      <c r="G270" s="354">
        <f>23756+5500</f>
        <v>29256</v>
      </c>
      <c r="H270" s="355"/>
      <c r="I270" s="356"/>
      <c r="J270" s="357"/>
      <c r="K270" s="531"/>
    </row>
    <row r="271" spans="1:220" s="19" customFormat="1" ht="25.5">
      <c r="A271" s="10" t="s">
        <v>814</v>
      </c>
      <c r="B271" s="10"/>
      <c r="C271" s="10"/>
      <c r="D271" s="10"/>
      <c r="E271" s="75" t="s">
        <v>815</v>
      </c>
      <c r="F271" s="352">
        <f aca="true" t="shared" si="112" ref="F271:K271">F272+F280</f>
        <v>-3300.073</v>
      </c>
      <c r="G271" s="422">
        <f t="shared" si="112"/>
        <v>-192.123</v>
      </c>
      <c r="H271" s="427">
        <f t="shared" si="112"/>
        <v>-4011.5</v>
      </c>
      <c r="I271" s="432">
        <f t="shared" si="112"/>
        <v>0</v>
      </c>
      <c r="J271" s="433">
        <f t="shared" si="112"/>
        <v>0</v>
      </c>
      <c r="K271" s="529">
        <f t="shared" si="112"/>
        <v>903.55</v>
      </c>
      <c r="L271" s="17"/>
      <c r="M271" s="17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</row>
    <row r="272" spans="1:11" ht="12.75">
      <c r="A272" s="2"/>
      <c r="B272" s="2" t="s">
        <v>288</v>
      </c>
      <c r="C272" s="2"/>
      <c r="D272" s="2"/>
      <c r="E272" s="3" t="s">
        <v>289</v>
      </c>
      <c r="F272" s="353">
        <f aca="true" t="shared" si="113" ref="F272:K272">F273</f>
        <v>-4170.823</v>
      </c>
      <c r="G272" s="359">
        <f t="shared" si="113"/>
        <v>-159.323</v>
      </c>
      <c r="H272" s="360">
        <f t="shared" si="113"/>
        <v>-4011.5</v>
      </c>
      <c r="I272" s="361">
        <f t="shared" si="113"/>
        <v>0</v>
      </c>
      <c r="J272" s="362">
        <f t="shared" si="113"/>
        <v>0</v>
      </c>
      <c r="K272" s="530">
        <f t="shared" si="113"/>
        <v>0</v>
      </c>
    </row>
    <row r="273" spans="1:11" ht="12.75">
      <c r="A273" s="2"/>
      <c r="B273" s="2" t="s">
        <v>276</v>
      </c>
      <c r="C273" s="2"/>
      <c r="D273" s="2"/>
      <c r="E273" s="3" t="s">
        <v>277</v>
      </c>
      <c r="F273" s="353">
        <f aca="true" t="shared" si="114" ref="F273:K273">F274+F277</f>
        <v>-4170.823</v>
      </c>
      <c r="G273" s="359">
        <f t="shared" si="114"/>
        <v>-159.323</v>
      </c>
      <c r="H273" s="360">
        <f t="shared" si="114"/>
        <v>-4011.5</v>
      </c>
      <c r="I273" s="361">
        <f t="shared" si="114"/>
        <v>0</v>
      </c>
      <c r="J273" s="362">
        <f t="shared" si="114"/>
        <v>0</v>
      </c>
      <c r="K273" s="530">
        <f t="shared" si="114"/>
        <v>0</v>
      </c>
    </row>
    <row r="274" spans="1:11" ht="12.75">
      <c r="A274" s="2"/>
      <c r="B274" s="2"/>
      <c r="C274" s="2" t="s">
        <v>724</v>
      </c>
      <c r="D274" s="2"/>
      <c r="E274" s="3" t="s">
        <v>725</v>
      </c>
      <c r="F274" s="353">
        <f>F275</f>
        <v>-159.323</v>
      </c>
      <c r="G274" s="359">
        <f aca="true" t="shared" si="115" ref="G274:K275">G275</f>
        <v>-159.323</v>
      </c>
      <c r="H274" s="360">
        <f t="shared" si="115"/>
        <v>0</v>
      </c>
      <c r="I274" s="361">
        <f t="shared" si="115"/>
        <v>0</v>
      </c>
      <c r="J274" s="362">
        <f t="shared" si="115"/>
        <v>0</v>
      </c>
      <c r="K274" s="530">
        <f t="shared" si="115"/>
        <v>0</v>
      </c>
    </row>
    <row r="275" spans="1:11" ht="38.25">
      <c r="A275" s="2"/>
      <c r="B275" s="2"/>
      <c r="C275" s="2" t="s">
        <v>726</v>
      </c>
      <c r="D275" s="2"/>
      <c r="E275" s="3" t="s">
        <v>727</v>
      </c>
      <c r="F275" s="353">
        <f>F276</f>
        <v>-159.323</v>
      </c>
      <c r="G275" s="359">
        <f t="shared" si="115"/>
        <v>-159.323</v>
      </c>
      <c r="H275" s="360">
        <f t="shared" si="115"/>
        <v>0</v>
      </c>
      <c r="I275" s="361">
        <f t="shared" si="115"/>
        <v>0</v>
      </c>
      <c r="J275" s="362">
        <f t="shared" si="115"/>
        <v>0</v>
      </c>
      <c r="K275" s="530">
        <f t="shared" si="115"/>
        <v>0</v>
      </c>
    </row>
    <row r="276" spans="1:11" ht="26.25" customHeight="1">
      <c r="A276" s="2"/>
      <c r="B276" s="2"/>
      <c r="C276" s="2"/>
      <c r="D276" s="2" t="s">
        <v>642</v>
      </c>
      <c r="E276" s="3" t="s">
        <v>643</v>
      </c>
      <c r="F276" s="353">
        <f>G276+H276+I276+J276+K276</f>
        <v>-159.323</v>
      </c>
      <c r="G276" s="359">
        <v>-159.323</v>
      </c>
      <c r="H276" s="360"/>
      <c r="I276" s="361"/>
      <c r="J276" s="362"/>
      <c r="K276" s="530"/>
    </row>
    <row r="277" spans="1:11" ht="25.5">
      <c r="A277" s="2"/>
      <c r="B277" s="2"/>
      <c r="C277" s="2" t="s">
        <v>341</v>
      </c>
      <c r="D277" s="2"/>
      <c r="E277" s="3" t="s">
        <v>340</v>
      </c>
      <c r="F277" s="353">
        <f>F278</f>
        <v>-4011.5</v>
      </c>
      <c r="G277" s="359">
        <f aca="true" t="shared" si="116" ref="G277:K278">G278</f>
        <v>0</v>
      </c>
      <c r="H277" s="360">
        <f t="shared" si="116"/>
        <v>-4011.5</v>
      </c>
      <c r="I277" s="361">
        <f t="shared" si="116"/>
        <v>0</v>
      </c>
      <c r="J277" s="362">
        <f t="shared" si="116"/>
        <v>0</v>
      </c>
      <c r="K277" s="530">
        <f t="shared" si="116"/>
        <v>0</v>
      </c>
    </row>
    <row r="278" spans="1:11" ht="25.5">
      <c r="A278" s="2"/>
      <c r="B278" s="2"/>
      <c r="C278" s="2" t="s">
        <v>433</v>
      </c>
      <c r="D278" s="2"/>
      <c r="E278" s="3" t="s">
        <v>434</v>
      </c>
      <c r="F278" s="353">
        <f>F279</f>
        <v>-4011.5</v>
      </c>
      <c r="G278" s="359">
        <f t="shared" si="116"/>
        <v>0</v>
      </c>
      <c r="H278" s="360">
        <f t="shared" si="116"/>
        <v>-4011.5</v>
      </c>
      <c r="I278" s="361">
        <f t="shared" si="116"/>
        <v>0</v>
      </c>
      <c r="J278" s="362">
        <f t="shared" si="116"/>
        <v>0</v>
      </c>
      <c r="K278" s="530">
        <f t="shared" si="116"/>
        <v>0</v>
      </c>
    </row>
    <row r="279" spans="1:11" ht="26.25" customHeight="1">
      <c r="A279" s="2"/>
      <c r="B279" s="2"/>
      <c r="C279" s="2"/>
      <c r="D279" s="2" t="s">
        <v>642</v>
      </c>
      <c r="E279" s="3" t="s">
        <v>643</v>
      </c>
      <c r="F279" s="353">
        <f>G279+H279+I279+J279+K279</f>
        <v>-4011.5</v>
      </c>
      <c r="G279" s="354"/>
      <c r="H279" s="355">
        <f>88.5-4100</f>
        <v>-4011.5</v>
      </c>
      <c r="I279" s="356"/>
      <c r="J279" s="357"/>
      <c r="K279" s="531"/>
    </row>
    <row r="280" spans="1:11" ht="12.75">
      <c r="A280" s="2"/>
      <c r="B280" s="2" t="s">
        <v>743</v>
      </c>
      <c r="C280" s="2"/>
      <c r="D280" s="2"/>
      <c r="E280" s="3" t="s">
        <v>744</v>
      </c>
      <c r="F280" s="353">
        <f aca="true" t="shared" si="117" ref="F280:K280">F281+F285</f>
        <v>870.75</v>
      </c>
      <c r="G280" s="359">
        <f t="shared" si="117"/>
        <v>-32.8</v>
      </c>
      <c r="H280" s="360">
        <f t="shared" si="117"/>
        <v>0</v>
      </c>
      <c r="I280" s="361">
        <f t="shared" si="117"/>
        <v>0</v>
      </c>
      <c r="J280" s="362">
        <f t="shared" si="117"/>
        <v>0</v>
      </c>
      <c r="K280" s="530">
        <f t="shared" si="117"/>
        <v>903.55</v>
      </c>
    </row>
    <row r="281" spans="1:11" ht="12.75">
      <c r="A281" s="2"/>
      <c r="B281" s="2" t="s">
        <v>745</v>
      </c>
      <c r="C281" s="2"/>
      <c r="D281" s="2"/>
      <c r="E281" s="3" t="s">
        <v>746</v>
      </c>
      <c r="F281" s="353">
        <f>F282</f>
        <v>903.55</v>
      </c>
      <c r="G281" s="359">
        <f aca="true" t="shared" si="118" ref="G281:K283">G282</f>
        <v>0</v>
      </c>
      <c r="H281" s="360">
        <f t="shared" si="118"/>
        <v>0</v>
      </c>
      <c r="I281" s="361">
        <f t="shared" si="118"/>
        <v>0</v>
      </c>
      <c r="J281" s="362">
        <f t="shared" si="118"/>
        <v>0</v>
      </c>
      <c r="K281" s="530">
        <f t="shared" si="118"/>
        <v>903.55</v>
      </c>
    </row>
    <row r="282" spans="1:11" ht="26.25" customHeight="1">
      <c r="A282" s="2"/>
      <c r="B282" s="2"/>
      <c r="C282" s="2" t="s">
        <v>341</v>
      </c>
      <c r="D282" s="2"/>
      <c r="E282" s="3" t="s">
        <v>340</v>
      </c>
      <c r="F282" s="353">
        <f>F283</f>
        <v>903.55</v>
      </c>
      <c r="G282" s="359">
        <f t="shared" si="118"/>
        <v>0</v>
      </c>
      <c r="H282" s="360">
        <f t="shared" si="118"/>
        <v>0</v>
      </c>
      <c r="I282" s="361">
        <f t="shared" si="118"/>
        <v>0</v>
      </c>
      <c r="J282" s="362">
        <f t="shared" si="118"/>
        <v>0</v>
      </c>
      <c r="K282" s="530">
        <f t="shared" si="118"/>
        <v>903.55</v>
      </c>
    </row>
    <row r="283" spans="1:11" ht="26.25" customHeight="1">
      <c r="A283" s="2"/>
      <c r="B283" s="2"/>
      <c r="C283" s="2" t="s">
        <v>433</v>
      </c>
      <c r="D283" s="2"/>
      <c r="E283" s="3" t="s">
        <v>434</v>
      </c>
      <c r="F283" s="353">
        <f>F284</f>
        <v>903.55</v>
      </c>
      <c r="G283" s="359">
        <f t="shared" si="118"/>
        <v>0</v>
      </c>
      <c r="H283" s="360">
        <f t="shared" si="118"/>
        <v>0</v>
      </c>
      <c r="I283" s="361">
        <f t="shared" si="118"/>
        <v>0</v>
      </c>
      <c r="J283" s="362">
        <f t="shared" si="118"/>
        <v>0</v>
      </c>
      <c r="K283" s="530">
        <f t="shared" si="118"/>
        <v>903.55</v>
      </c>
    </row>
    <row r="284" spans="1:11" ht="12.75">
      <c r="A284" s="2"/>
      <c r="B284" s="2"/>
      <c r="C284" s="2"/>
      <c r="D284" s="2" t="s">
        <v>609</v>
      </c>
      <c r="E284" s="3" t="s">
        <v>610</v>
      </c>
      <c r="F284" s="353">
        <f>G284+H284+I284+J284+K284</f>
        <v>903.55</v>
      </c>
      <c r="G284" s="354"/>
      <c r="H284" s="355"/>
      <c r="I284" s="356"/>
      <c r="J284" s="357"/>
      <c r="K284" s="531">
        <v>903.55</v>
      </c>
    </row>
    <row r="285" spans="1:11" ht="12.75">
      <c r="A285" s="2"/>
      <c r="B285" s="2" t="s">
        <v>747</v>
      </c>
      <c r="C285" s="2"/>
      <c r="D285" s="2"/>
      <c r="E285" s="3" t="s">
        <v>748</v>
      </c>
      <c r="F285" s="353">
        <f>F286</f>
        <v>-32.8</v>
      </c>
      <c r="G285" s="359">
        <f aca="true" t="shared" si="119" ref="G285:K287">G286</f>
        <v>-32.8</v>
      </c>
      <c r="H285" s="360">
        <f t="shared" si="119"/>
        <v>0</v>
      </c>
      <c r="I285" s="361">
        <f t="shared" si="119"/>
        <v>0</v>
      </c>
      <c r="J285" s="362">
        <f t="shared" si="119"/>
        <v>0</v>
      </c>
      <c r="K285" s="530">
        <f t="shared" si="119"/>
        <v>0</v>
      </c>
    </row>
    <row r="286" spans="1:11" ht="25.5">
      <c r="A286" s="2"/>
      <c r="B286" s="2"/>
      <c r="C286" s="2" t="s">
        <v>605</v>
      </c>
      <c r="D286" s="2"/>
      <c r="E286" s="71" t="s">
        <v>606</v>
      </c>
      <c r="F286" s="353">
        <f>F287</f>
        <v>-32.8</v>
      </c>
      <c r="G286" s="359">
        <f t="shared" si="119"/>
        <v>-32.8</v>
      </c>
      <c r="H286" s="360">
        <f t="shared" si="119"/>
        <v>0</v>
      </c>
      <c r="I286" s="361">
        <f t="shared" si="119"/>
        <v>0</v>
      </c>
      <c r="J286" s="362">
        <f t="shared" si="119"/>
        <v>0</v>
      </c>
      <c r="K286" s="530">
        <f t="shared" si="119"/>
        <v>0</v>
      </c>
    </row>
    <row r="287" spans="1:11" ht="12.75">
      <c r="A287" s="2"/>
      <c r="B287" s="2"/>
      <c r="C287" s="2" t="s">
        <v>607</v>
      </c>
      <c r="D287" s="2"/>
      <c r="E287" s="71" t="s">
        <v>608</v>
      </c>
      <c r="F287" s="353">
        <f>F288</f>
        <v>-32.8</v>
      </c>
      <c r="G287" s="359">
        <f t="shared" si="119"/>
        <v>-32.8</v>
      </c>
      <c r="H287" s="360">
        <f t="shared" si="119"/>
        <v>0</v>
      </c>
      <c r="I287" s="361">
        <f t="shared" si="119"/>
        <v>0</v>
      </c>
      <c r="J287" s="362">
        <f t="shared" si="119"/>
        <v>0</v>
      </c>
      <c r="K287" s="530">
        <f t="shared" si="119"/>
        <v>0</v>
      </c>
    </row>
    <row r="288" spans="1:11" ht="12.75">
      <c r="A288" s="2"/>
      <c r="B288" s="2"/>
      <c r="C288" s="2"/>
      <c r="D288" s="2" t="s">
        <v>609</v>
      </c>
      <c r="E288" s="3" t="s">
        <v>610</v>
      </c>
      <c r="F288" s="353">
        <f>G288+H288+I288+J288+K288</f>
        <v>-32.8</v>
      </c>
      <c r="G288" s="354">
        <v>-32.8</v>
      </c>
      <c r="H288" s="355"/>
      <c r="I288" s="356"/>
      <c r="J288" s="357"/>
      <c r="K288" s="531"/>
    </row>
    <row r="289" spans="1:220" s="19" customFormat="1" ht="25.5">
      <c r="A289" s="10" t="s">
        <v>816</v>
      </c>
      <c r="B289" s="10"/>
      <c r="C289" s="10"/>
      <c r="D289" s="10"/>
      <c r="E289" s="75" t="s">
        <v>817</v>
      </c>
      <c r="F289" s="352">
        <f aca="true" t="shared" si="120" ref="F289:K289">F290+F309</f>
        <v>3469.355</v>
      </c>
      <c r="G289" s="422">
        <f t="shared" si="120"/>
        <v>1869.355</v>
      </c>
      <c r="H289" s="427">
        <f t="shared" si="120"/>
        <v>1600</v>
      </c>
      <c r="I289" s="432">
        <f t="shared" si="120"/>
        <v>0</v>
      </c>
      <c r="J289" s="433">
        <f t="shared" si="120"/>
        <v>0</v>
      </c>
      <c r="K289" s="529">
        <f t="shared" si="120"/>
        <v>0</v>
      </c>
      <c r="L289" s="17"/>
      <c r="M289" s="17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</row>
    <row r="290" spans="1:11" ht="12.75">
      <c r="A290" s="2"/>
      <c r="B290" s="2" t="s">
        <v>288</v>
      </c>
      <c r="C290" s="2"/>
      <c r="D290" s="2"/>
      <c r="E290" s="3" t="s">
        <v>289</v>
      </c>
      <c r="F290" s="353">
        <f aca="true" t="shared" si="121" ref="F290:K290">F291+F297+F301</f>
        <v>3156.12</v>
      </c>
      <c r="G290" s="359">
        <f t="shared" si="121"/>
        <v>1556.12</v>
      </c>
      <c r="H290" s="360">
        <f t="shared" si="121"/>
        <v>1600</v>
      </c>
      <c r="I290" s="361">
        <f t="shared" si="121"/>
        <v>0</v>
      </c>
      <c r="J290" s="362">
        <f t="shared" si="121"/>
        <v>0</v>
      </c>
      <c r="K290" s="530">
        <f t="shared" si="121"/>
        <v>0</v>
      </c>
    </row>
    <row r="291" spans="1:11" ht="12.75">
      <c r="A291" s="2"/>
      <c r="B291" s="2" t="s">
        <v>709</v>
      </c>
      <c r="C291" s="2"/>
      <c r="D291" s="2"/>
      <c r="E291" s="3" t="s">
        <v>710</v>
      </c>
      <c r="F291" s="353">
        <f aca="true" t="shared" si="122" ref="F291:K291">F292</f>
        <v>2203.02</v>
      </c>
      <c r="G291" s="359">
        <f t="shared" si="122"/>
        <v>2203.02</v>
      </c>
      <c r="H291" s="360">
        <f t="shared" si="122"/>
        <v>0</v>
      </c>
      <c r="I291" s="361">
        <f t="shared" si="122"/>
        <v>0</v>
      </c>
      <c r="J291" s="362">
        <f t="shared" si="122"/>
        <v>0</v>
      </c>
      <c r="K291" s="530">
        <f t="shared" si="122"/>
        <v>0</v>
      </c>
    </row>
    <row r="292" spans="1:11" ht="12.75">
      <c r="A292" s="2"/>
      <c r="B292" s="2"/>
      <c r="C292" s="2" t="s">
        <v>712</v>
      </c>
      <c r="D292" s="2"/>
      <c r="E292" s="3" t="s">
        <v>713</v>
      </c>
      <c r="F292" s="353">
        <f aca="true" t="shared" si="123" ref="F292:K292">F293+F295</f>
        <v>2203.02</v>
      </c>
      <c r="G292" s="359">
        <f t="shared" si="123"/>
        <v>2203.02</v>
      </c>
      <c r="H292" s="360">
        <f t="shared" si="123"/>
        <v>0</v>
      </c>
      <c r="I292" s="361">
        <f t="shared" si="123"/>
        <v>0</v>
      </c>
      <c r="J292" s="362">
        <f t="shared" si="123"/>
        <v>0</v>
      </c>
      <c r="K292" s="530">
        <f t="shared" si="123"/>
        <v>0</v>
      </c>
    </row>
    <row r="293" spans="1:11" ht="38.25">
      <c r="A293" s="2"/>
      <c r="B293" s="2"/>
      <c r="C293" s="2" t="s">
        <v>714</v>
      </c>
      <c r="D293" s="2"/>
      <c r="E293" s="79" t="s">
        <v>715</v>
      </c>
      <c r="F293" s="353">
        <f aca="true" t="shared" si="124" ref="F293:K293">F294</f>
        <v>1641.3</v>
      </c>
      <c r="G293" s="354">
        <f t="shared" si="124"/>
        <v>1641.3</v>
      </c>
      <c r="H293" s="355">
        <f>H294</f>
        <v>0</v>
      </c>
      <c r="I293" s="356">
        <f t="shared" si="124"/>
        <v>0</v>
      </c>
      <c r="J293" s="357">
        <f t="shared" si="124"/>
        <v>0</v>
      </c>
      <c r="K293" s="531">
        <f t="shared" si="124"/>
        <v>0</v>
      </c>
    </row>
    <row r="294" spans="1:11" ht="25.5" customHeight="1">
      <c r="A294" s="2"/>
      <c r="B294" s="2"/>
      <c r="C294" s="2"/>
      <c r="D294" s="2" t="s">
        <v>642</v>
      </c>
      <c r="E294" s="79" t="s">
        <v>643</v>
      </c>
      <c r="F294" s="353">
        <f>G294+H294+I294+J294+K294</f>
        <v>1641.3</v>
      </c>
      <c r="G294" s="359">
        <f>1118.1+523.2</f>
        <v>1641.3</v>
      </c>
      <c r="H294" s="360"/>
      <c r="I294" s="361"/>
      <c r="J294" s="362"/>
      <c r="K294" s="530"/>
    </row>
    <row r="295" spans="1:11" ht="25.5" customHeight="1">
      <c r="A295" s="2"/>
      <c r="B295" s="2"/>
      <c r="C295" s="2" t="s">
        <v>716</v>
      </c>
      <c r="D295" s="2"/>
      <c r="E295" s="79" t="s">
        <v>717</v>
      </c>
      <c r="F295" s="353">
        <f aca="true" t="shared" si="125" ref="F295:K295">F296</f>
        <v>561.72</v>
      </c>
      <c r="G295" s="359">
        <f t="shared" si="125"/>
        <v>561.72</v>
      </c>
      <c r="H295" s="360">
        <f t="shared" si="125"/>
        <v>0</v>
      </c>
      <c r="I295" s="361">
        <f t="shared" si="125"/>
        <v>0</v>
      </c>
      <c r="J295" s="362">
        <f t="shared" si="125"/>
        <v>0</v>
      </c>
      <c r="K295" s="530">
        <f t="shared" si="125"/>
        <v>0</v>
      </c>
    </row>
    <row r="296" spans="1:11" ht="25.5" customHeight="1">
      <c r="A296" s="2"/>
      <c r="B296" s="2"/>
      <c r="C296" s="2"/>
      <c r="D296" s="2" t="s">
        <v>642</v>
      </c>
      <c r="E296" s="79" t="s">
        <v>643</v>
      </c>
      <c r="F296" s="353">
        <f>G296+H296+I296+J296+K296</f>
        <v>561.72</v>
      </c>
      <c r="G296" s="359">
        <v>561.72</v>
      </c>
      <c r="H296" s="360"/>
      <c r="I296" s="361"/>
      <c r="J296" s="362"/>
      <c r="K296" s="530"/>
    </row>
    <row r="297" spans="1:11" ht="12.75">
      <c r="A297" s="2"/>
      <c r="B297" s="2" t="s">
        <v>276</v>
      </c>
      <c r="C297" s="2"/>
      <c r="D297" s="2"/>
      <c r="E297" s="3" t="s">
        <v>277</v>
      </c>
      <c r="F297" s="353">
        <f>F298</f>
        <v>1600</v>
      </c>
      <c r="G297" s="359">
        <f aca="true" t="shared" si="126" ref="G297:K299">G298</f>
        <v>0</v>
      </c>
      <c r="H297" s="360">
        <f t="shared" si="126"/>
        <v>1600</v>
      </c>
      <c r="I297" s="361">
        <f t="shared" si="126"/>
        <v>0</v>
      </c>
      <c r="J297" s="362">
        <f t="shared" si="126"/>
        <v>0</v>
      </c>
      <c r="K297" s="530">
        <f t="shared" si="126"/>
        <v>0</v>
      </c>
    </row>
    <row r="298" spans="1:11" ht="25.5">
      <c r="A298" s="2"/>
      <c r="B298" s="2"/>
      <c r="C298" s="2" t="s">
        <v>718</v>
      </c>
      <c r="D298" s="2"/>
      <c r="E298" s="3" t="s">
        <v>336</v>
      </c>
      <c r="F298" s="353">
        <f>F299</f>
        <v>1600</v>
      </c>
      <c r="G298" s="359">
        <f t="shared" si="126"/>
        <v>0</v>
      </c>
      <c r="H298" s="360">
        <f t="shared" si="126"/>
        <v>1600</v>
      </c>
      <c r="I298" s="361">
        <f t="shared" si="126"/>
        <v>0</v>
      </c>
      <c r="J298" s="362">
        <f t="shared" si="126"/>
        <v>0</v>
      </c>
      <c r="K298" s="530">
        <f t="shared" si="126"/>
        <v>0</v>
      </c>
    </row>
    <row r="299" spans="1:11" ht="38.25">
      <c r="A299" s="2"/>
      <c r="B299" s="2"/>
      <c r="C299" s="2" t="s">
        <v>719</v>
      </c>
      <c r="D299" s="2"/>
      <c r="E299" s="3" t="s">
        <v>720</v>
      </c>
      <c r="F299" s="353">
        <f>F300</f>
        <v>1600</v>
      </c>
      <c r="G299" s="359">
        <f t="shared" si="126"/>
        <v>0</v>
      </c>
      <c r="H299" s="360">
        <f t="shared" si="126"/>
        <v>1600</v>
      </c>
      <c r="I299" s="361">
        <f t="shared" si="126"/>
        <v>0</v>
      </c>
      <c r="J299" s="362">
        <f t="shared" si="126"/>
        <v>0</v>
      </c>
      <c r="K299" s="530">
        <f t="shared" si="126"/>
        <v>0</v>
      </c>
    </row>
    <row r="300" spans="1:11" ht="25.5" customHeight="1">
      <c r="A300" s="2"/>
      <c r="B300" s="2"/>
      <c r="C300" s="2"/>
      <c r="D300" s="2" t="s">
        <v>642</v>
      </c>
      <c r="E300" s="79" t="s">
        <v>643</v>
      </c>
      <c r="F300" s="353">
        <f>G300+H300+I300+J300+K300</f>
        <v>1600</v>
      </c>
      <c r="G300" s="359"/>
      <c r="H300" s="360">
        <v>1600</v>
      </c>
      <c r="I300" s="361"/>
      <c r="J300" s="362"/>
      <c r="K300" s="530"/>
    </row>
    <row r="301" spans="1:11" ht="12.75">
      <c r="A301" s="2"/>
      <c r="B301" s="2" t="s">
        <v>737</v>
      </c>
      <c r="C301" s="2"/>
      <c r="D301" s="2"/>
      <c r="E301" s="79" t="s">
        <v>738</v>
      </c>
      <c r="F301" s="353">
        <f aca="true" t="shared" si="127" ref="F301:K301">F302+F306</f>
        <v>-646.9</v>
      </c>
      <c r="G301" s="359">
        <f t="shared" si="127"/>
        <v>-646.9</v>
      </c>
      <c r="H301" s="360">
        <f t="shared" si="127"/>
        <v>0</v>
      </c>
      <c r="I301" s="361">
        <f t="shared" si="127"/>
        <v>0</v>
      </c>
      <c r="J301" s="362">
        <f t="shared" si="127"/>
        <v>0</v>
      </c>
      <c r="K301" s="530">
        <f t="shared" si="127"/>
        <v>0</v>
      </c>
    </row>
    <row r="302" spans="1:11" ht="25.5" customHeight="1">
      <c r="A302" s="2"/>
      <c r="B302" s="2"/>
      <c r="C302" s="2" t="s">
        <v>605</v>
      </c>
      <c r="D302" s="2"/>
      <c r="E302" s="79" t="s">
        <v>606</v>
      </c>
      <c r="F302" s="353">
        <f aca="true" t="shared" si="128" ref="F302:K302">F303</f>
        <v>-9</v>
      </c>
      <c r="G302" s="359">
        <f t="shared" si="128"/>
        <v>-9</v>
      </c>
      <c r="H302" s="360">
        <f t="shared" si="128"/>
        <v>0</v>
      </c>
      <c r="I302" s="361">
        <f t="shared" si="128"/>
        <v>0</v>
      </c>
      <c r="J302" s="362">
        <f t="shared" si="128"/>
        <v>0</v>
      </c>
      <c r="K302" s="530">
        <f t="shared" si="128"/>
        <v>0</v>
      </c>
    </row>
    <row r="303" spans="1:11" ht="12.75">
      <c r="A303" s="2"/>
      <c r="B303" s="2"/>
      <c r="C303" s="2" t="s">
        <v>607</v>
      </c>
      <c r="D303" s="2"/>
      <c r="E303" s="79" t="s">
        <v>608</v>
      </c>
      <c r="F303" s="353">
        <f aca="true" t="shared" si="129" ref="F303:K303">F304+F305</f>
        <v>-9</v>
      </c>
      <c r="G303" s="359">
        <f t="shared" si="129"/>
        <v>-9</v>
      </c>
      <c r="H303" s="360">
        <f t="shared" si="129"/>
        <v>0</v>
      </c>
      <c r="I303" s="361">
        <f t="shared" si="129"/>
        <v>0</v>
      </c>
      <c r="J303" s="362">
        <f t="shared" si="129"/>
        <v>0</v>
      </c>
      <c r="K303" s="530">
        <f t="shared" si="129"/>
        <v>0</v>
      </c>
    </row>
    <row r="304" spans="1:11" ht="12.75">
      <c r="A304" s="2"/>
      <c r="B304" s="2"/>
      <c r="C304" s="2"/>
      <c r="D304" s="2" t="s">
        <v>609</v>
      </c>
      <c r="E304" s="3" t="s">
        <v>610</v>
      </c>
      <c r="F304" s="353">
        <f>G304+H304+I304+J304+K304</f>
        <v>-17</v>
      </c>
      <c r="G304" s="359">
        <f>8.8-25.8</f>
        <v>-17</v>
      </c>
      <c r="H304" s="360"/>
      <c r="I304" s="361"/>
      <c r="J304" s="362"/>
      <c r="K304" s="530"/>
    </row>
    <row r="305" spans="1:11" ht="12.75">
      <c r="A305" s="2"/>
      <c r="B305" s="2"/>
      <c r="C305" s="2"/>
      <c r="D305" s="2" t="s">
        <v>619</v>
      </c>
      <c r="E305" s="3" t="s">
        <v>620</v>
      </c>
      <c r="F305" s="353">
        <f>G305+H305+I305+J305+K305</f>
        <v>8</v>
      </c>
      <c r="G305" s="359">
        <v>8</v>
      </c>
      <c r="H305" s="360"/>
      <c r="I305" s="361"/>
      <c r="J305" s="362"/>
      <c r="K305" s="530"/>
    </row>
    <row r="306" spans="1:11" ht="12.75">
      <c r="A306" s="2"/>
      <c r="B306" s="2"/>
      <c r="C306" s="2" t="s">
        <v>739</v>
      </c>
      <c r="D306" s="2"/>
      <c r="E306" s="3" t="s">
        <v>740</v>
      </c>
      <c r="F306" s="353">
        <f>F307</f>
        <v>-637.9</v>
      </c>
      <c r="G306" s="359">
        <f aca="true" t="shared" si="130" ref="G306:K307">G307</f>
        <v>-637.9</v>
      </c>
      <c r="H306" s="360">
        <f t="shared" si="130"/>
        <v>0</v>
      </c>
      <c r="I306" s="361">
        <f t="shared" si="130"/>
        <v>0</v>
      </c>
      <c r="J306" s="362">
        <f t="shared" si="130"/>
        <v>0</v>
      </c>
      <c r="K306" s="530">
        <f t="shared" si="130"/>
        <v>0</v>
      </c>
    </row>
    <row r="307" spans="1:11" ht="12.75">
      <c r="A307" s="2"/>
      <c r="B307" s="2"/>
      <c r="C307" s="2" t="s">
        <v>741</v>
      </c>
      <c r="D307" s="2"/>
      <c r="E307" s="3" t="s">
        <v>742</v>
      </c>
      <c r="F307" s="353">
        <f>F308</f>
        <v>-637.9</v>
      </c>
      <c r="G307" s="359">
        <f t="shared" si="130"/>
        <v>-637.9</v>
      </c>
      <c r="H307" s="360">
        <f t="shared" si="130"/>
        <v>0</v>
      </c>
      <c r="I307" s="361">
        <f t="shared" si="130"/>
        <v>0</v>
      </c>
      <c r="J307" s="362">
        <f t="shared" si="130"/>
        <v>0</v>
      </c>
      <c r="K307" s="530">
        <f t="shared" si="130"/>
        <v>0</v>
      </c>
    </row>
    <row r="308" spans="1:11" ht="12.75">
      <c r="A308" s="2"/>
      <c r="B308" s="2"/>
      <c r="C308" s="2"/>
      <c r="D308" s="2" t="s">
        <v>609</v>
      </c>
      <c r="E308" s="3" t="s">
        <v>610</v>
      </c>
      <c r="F308" s="353">
        <f>G308+H308+I308+J308+K308</f>
        <v>-637.9</v>
      </c>
      <c r="G308" s="359">
        <f>-237.9-400</f>
        <v>-637.9</v>
      </c>
      <c r="H308" s="360"/>
      <c r="I308" s="361"/>
      <c r="J308" s="362"/>
      <c r="K308" s="530"/>
    </row>
    <row r="309" spans="1:11" ht="12.75">
      <c r="A309" s="2"/>
      <c r="B309" s="2" t="s">
        <v>787</v>
      </c>
      <c r="C309" s="2"/>
      <c r="D309" s="2"/>
      <c r="E309" s="3" t="s">
        <v>788</v>
      </c>
      <c r="F309" s="353">
        <f>F310</f>
        <v>313.235</v>
      </c>
      <c r="G309" s="354">
        <f aca="true" t="shared" si="131" ref="G309:K312">G310</f>
        <v>313.235</v>
      </c>
      <c r="H309" s="355">
        <f t="shared" si="131"/>
        <v>0</v>
      </c>
      <c r="I309" s="356">
        <f t="shared" si="131"/>
        <v>0</v>
      </c>
      <c r="J309" s="357">
        <f t="shared" si="131"/>
        <v>0</v>
      </c>
      <c r="K309" s="531">
        <f t="shared" si="131"/>
        <v>0</v>
      </c>
    </row>
    <row r="310" spans="1:11" ht="12.75">
      <c r="A310" s="2"/>
      <c r="B310" s="2" t="s">
        <v>789</v>
      </c>
      <c r="C310" s="2"/>
      <c r="D310" s="2"/>
      <c r="E310" s="3" t="s">
        <v>790</v>
      </c>
      <c r="F310" s="353">
        <f>F311</f>
        <v>313.235</v>
      </c>
      <c r="G310" s="354">
        <f t="shared" si="131"/>
        <v>313.235</v>
      </c>
      <c r="H310" s="355">
        <f t="shared" si="131"/>
        <v>0</v>
      </c>
      <c r="I310" s="356">
        <f t="shared" si="131"/>
        <v>0</v>
      </c>
      <c r="J310" s="357">
        <f t="shared" si="131"/>
        <v>0</v>
      </c>
      <c r="K310" s="531">
        <f t="shared" si="131"/>
        <v>0</v>
      </c>
    </row>
    <row r="311" spans="1:11" ht="12.75">
      <c r="A311" s="2"/>
      <c r="B311" s="2"/>
      <c r="C311" s="2" t="s">
        <v>791</v>
      </c>
      <c r="D311" s="2"/>
      <c r="E311" s="3" t="s">
        <v>792</v>
      </c>
      <c r="F311" s="353">
        <f>F312</f>
        <v>313.235</v>
      </c>
      <c r="G311" s="354">
        <f t="shared" si="131"/>
        <v>313.235</v>
      </c>
      <c r="H311" s="355">
        <f t="shared" si="131"/>
        <v>0</v>
      </c>
      <c r="I311" s="356">
        <f t="shared" si="131"/>
        <v>0</v>
      </c>
      <c r="J311" s="357">
        <f t="shared" si="131"/>
        <v>0</v>
      </c>
      <c r="K311" s="531">
        <f t="shared" si="131"/>
        <v>0</v>
      </c>
    </row>
    <row r="312" spans="1:11" ht="38.25">
      <c r="A312" s="2"/>
      <c r="B312" s="2"/>
      <c r="C312" s="2" t="s">
        <v>793</v>
      </c>
      <c r="D312" s="2"/>
      <c r="E312" s="3" t="s">
        <v>794</v>
      </c>
      <c r="F312" s="353">
        <f>F313</f>
        <v>313.235</v>
      </c>
      <c r="G312" s="354">
        <f t="shared" si="131"/>
        <v>313.235</v>
      </c>
      <c r="H312" s="355">
        <f>H313</f>
        <v>0</v>
      </c>
      <c r="I312" s="356">
        <f t="shared" si="131"/>
        <v>0</v>
      </c>
      <c r="J312" s="357">
        <f t="shared" si="131"/>
        <v>0</v>
      </c>
      <c r="K312" s="531">
        <f t="shared" si="131"/>
        <v>0</v>
      </c>
    </row>
    <row r="313" spans="1:11" ht="26.25" customHeight="1">
      <c r="A313" s="2"/>
      <c r="B313" s="2"/>
      <c r="C313" s="2"/>
      <c r="D313" s="2" t="s">
        <v>642</v>
      </c>
      <c r="E313" s="3" t="s">
        <v>643</v>
      </c>
      <c r="F313" s="353">
        <f>G313+H313+I313+J313+K313</f>
        <v>313.235</v>
      </c>
      <c r="G313" s="354">
        <v>313.235</v>
      </c>
      <c r="H313" s="355"/>
      <c r="I313" s="356"/>
      <c r="J313" s="357"/>
      <c r="K313" s="531"/>
    </row>
    <row r="314" spans="1:220" s="19" customFormat="1" ht="25.5">
      <c r="A314" s="10" t="s">
        <v>818</v>
      </c>
      <c r="B314" s="10"/>
      <c r="C314" s="10"/>
      <c r="D314" s="10"/>
      <c r="E314" s="75" t="s">
        <v>819</v>
      </c>
      <c r="F314" s="352">
        <f>F315</f>
        <v>-69.4</v>
      </c>
      <c r="G314" s="422">
        <f aca="true" t="shared" si="132" ref="G314:K318">G315</f>
        <v>-69.4</v>
      </c>
      <c r="H314" s="427">
        <f t="shared" si="132"/>
        <v>0</v>
      </c>
      <c r="I314" s="432">
        <f t="shared" si="132"/>
        <v>0</v>
      </c>
      <c r="J314" s="433">
        <f t="shared" si="132"/>
        <v>0</v>
      </c>
      <c r="K314" s="529">
        <f t="shared" si="132"/>
        <v>0</v>
      </c>
      <c r="L314" s="17"/>
      <c r="M314" s="17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</row>
    <row r="315" spans="1:11" ht="12.75">
      <c r="A315" s="2"/>
      <c r="B315" s="2" t="s">
        <v>663</v>
      </c>
      <c r="C315" s="2"/>
      <c r="D315" s="2"/>
      <c r="E315" s="3" t="s">
        <v>664</v>
      </c>
      <c r="F315" s="353">
        <f>F316</f>
        <v>-69.4</v>
      </c>
      <c r="G315" s="359">
        <f t="shared" si="132"/>
        <v>-69.4</v>
      </c>
      <c r="H315" s="360">
        <f t="shared" si="132"/>
        <v>0</v>
      </c>
      <c r="I315" s="361">
        <f t="shared" si="132"/>
        <v>0</v>
      </c>
      <c r="J315" s="362">
        <f t="shared" si="132"/>
        <v>0</v>
      </c>
      <c r="K315" s="530">
        <f t="shared" si="132"/>
        <v>0</v>
      </c>
    </row>
    <row r="316" spans="1:11" ht="12.75">
      <c r="A316" s="2"/>
      <c r="B316" s="2" t="s">
        <v>665</v>
      </c>
      <c r="C316" s="2"/>
      <c r="D316" s="2"/>
      <c r="E316" s="3" t="s">
        <v>666</v>
      </c>
      <c r="F316" s="353">
        <f>F317</f>
        <v>-69.4</v>
      </c>
      <c r="G316" s="359">
        <f t="shared" si="132"/>
        <v>-69.4</v>
      </c>
      <c r="H316" s="360">
        <f t="shared" si="132"/>
        <v>0</v>
      </c>
      <c r="I316" s="361">
        <f t="shared" si="132"/>
        <v>0</v>
      </c>
      <c r="J316" s="362">
        <f t="shared" si="132"/>
        <v>0</v>
      </c>
      <c r="K316" s="530">
        <f t="shared" si="132"/>
        <v>0</v>
      </c>
    </row>
    <row r="317" spans="1:11" ht="25.5">
      <c r="A317" s="2"/>
      <c r="B317" s="2"/>
      <c r="C317" s="2" t="s">
        <v>605</v>
      </c>
      <c r="D317" s="2"/>
      <c r="E317" s="79" t="s">
        <v>606</v>
      </c>
      <c r="F317" s="353">
        <f>F318</f>
        <v>-69.4</v>
      </c>
      <c r="G317" s="359">
        <f t="shared" si="132"/>
        <v>-69.4</v>
      </c>
      <c r="H317" s="360">
        <f t="shared" si="132"/>
        <v>0</v>
      </c>
      <c r="I317" s="361">
        <f t="shared" si="132"/>
        <v>0</v>
      </c>
      <c r="J317" s="362">
        <f t="shared" si="132"/>
        <v>0</v>
      </c>
      <c r="K317" s="530">
        <f t="shared" si="132"/>
        <v>0</v>
      </c>
    </row>
    <row r="318" spans="1:11" ht="12.75">
      <c r="A318" s="2"/>
      <c r="B318" s="2"/>
      <c r="C318" s="2" t="s">
        <v>607</v>
      </c>
      <c r="D318" s="2"/>
      <c r="E318" s="79" t="s">
        <v>608</v>
      </c>
      <c r="F318" s="353">
        <f>F319</f>
        <v>-69.4</v>
      </c>
      <c r="G318" s="359">
        <f t="shared" si="132"/>
        <v>-69.4</v>
      </c>
      <c r="H318" s="360">
        <f t="shared" si="132"/>
        <v>0</v>
      </c>
      <c r="I318" s="361">
        <f t="shared" si="132"/>
        <v>0</v>
      </c>
      <c r="J318" s="362">
        <f t="shared" si="132"/>
        <v>0</v>
      </c>
      <c r="K318" s="530">
        <f t="shared" si="132"/>
        <v>0</v>
      </c>
    </row>
    <row r="319" spans="1:11" ht="12.75">
      <c r="A319" s="2"/>
      <c r="B319" s="2"/>
      <c r="C319" s="2"/>
      <c r="D319" s="2" t="s">
        <v>609</v>
      </c>
      <c r="E319" s="3" t="s">
        <v>610</v>
      </c>
      <c r="F319" s="353">
        <f>G319+H319+I319+J319+K319</f>
        <v>-69.4</v>
      </c>
      <c r="G319" s="354">
        <v>-69.4</v>
      </c>
      <c r="H319" s="355"/>
      <c r="I319" s="356"/>
      <c r="J319" s="357"/>
      <c r="K319" s="531"/>
    </row>
    <row r="320" spans="1:196" ht="12.75">
      <c r="A320" s="2"/>
      <c r="B320" s="4"/>
      <c r="C320" s="2"/>
      <c r="D320" s="11"/>
      <c r="E320" s="75" t="s">
        <v>322</v>
      </c>
      <c r="F320" s="364">
        <f aca="true" t="shared" si="133" ref="F320:K320">F8+F42+F66+F72+F176+F188+F235+F271+F289+F314</f>
        <v>71262.264</v>
      </c>
      <c r="G320" s="517">
        <f t="shared" si="133"/>
        <v>65386.392</v>
      </c>
      <c r="H320" s="520">
        <f t="shared" si="133"/>
        <v>-20297.139</v>
      </c>
      <c r="I320" s="521">
        <f t="shared" si="133"/>
        <v>4566.43</v>
      </c>
      <c r="J320" s="526">
        <f t="shared" si="133"/>
        <v>3239.51</v>
      </c>
      <c r="K320" s="532">
        <f t="shared" si="133"/>
        <v>18367.071</v>
      </c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</row>
    <row r="321" spans="1:6" ht="12.75">
      <c r="A321" s="34"/>
      <c r="B321" s="35"/>
      <c r="C321" s="34"/>
      <c r="F321" s="100"/>
    </row>
    <row r="322" spans="1:11" ht="12.75">
      <c r="A322" s="34"/>
      <c r="B322" s="35"/>
      <c r="C322" s="34"/>
      <c r="F322" s="101"/>
      <c r="G322" s="90"/>
      <c r="H322" s="6"/>
      <c r="I322" s="6"/>
      <c r="J322" s="6"/>
      <c r="K322" s="18"/>
    </row>
    <row r="323" spans="1:11" ht="12.75">
      <c r="A323" s="34"/>
      <c r="B323" s="34"/>
      <c r="C323" s="34"/>
      <c r="D323" s="34"/>
      <c r="E323" s="91"/>
      <c r="F323" s="100"/>
      <c r="G323" s="38"/>
      <c r="H323" s="38"/>
      <c r="I323" s="38"/>
      <c r="J323" s="38"/>
      <c r="K323" s="38"/>
    </row>
    <row r="324" spans="1:11" ht="12.75">
      <c r="A324" s="34"/>
      <c r="B324" s="34"/>
      <c r="C324" s="34"/>
      <c r="D324" s="34"/>
      <c r="E324" s="91"/>
      <c r="F324" s="100"/>
      <c r="G324" s="36"/>
      <c r="H324" s="36"/>
      <c r="I324" s="36"/>
      <c r="J324" s="36"/>
      <c r="K324" s="36"/>
    </row>
    <row r="325" spans="1:6" ht="12.75">
      <c r="A325" s="34"/>
      <c r="B325" s="34"/>
      <c r="C325" s="34"/>
      <c r="D325" s="34"/>
      <c r="E325" s="91"/>
      <c r="F325" s="100"/>
    </row>
    <row r="326" spans="1:6" ht="12.75">
      <c r="A326" s="34"/>
      <c r="B326" s="34"/>
      <c r="C326" s="34"/>
      <c r="D326" s="34"/>
      <c r="E326" s="91"/>
      <c r="F326" s="100"/>
    </row>
    <row r="327" spans="1:6" ht="12.75">
      <c r="A327" s="34"/>
      <c r="B327" s="34"/>
      <c r="C327" s="34"/>
      <c r="D327" s="34"/>
      <c r="E327" s="91"/>
      <c r="F327" s="100"/>
    </row>
    <row r="328" spans="1:6" ht="12.75">
      <c r="A328" s="34"/>
      <c r="B328" s="34"/>
      <c r="C328" s="34"/>
      <c r="D328" s="34"/>
      <c r="E328" s="91"/>
      <c r="F328" s="100"/>
    </row>
    <row r="329" spans="1:6" ht="12.75">
      <c r="A329" s="34"/>
      <c r="B329" s="34"/>
      <c r="C329" s="34"/>
      <c r="D329" s="34"/>
      <c r="E329" s="91"/>
      <c r="F329" s="100"/>
    </row>
    <row r="330" spans="1:6" ht="12.75">
      <c r="A330" s="34"/>
      <c r="B330" s="34"/>
      <c r="C330" s="34"/>
      <c r="D330" s="34"/>
      <c r="E330" s="91"/>
      <c r="F330" s="100"/>
    </row>
    <row r="331" spans="1:6" ht="12.75">
      <c r="A331" s="34"/>
      <c r="B331" s="34"/>
      <c r="C331" s="34"/>
      <c r="D331" s="34"/>
      <c r="E331" s="91"/>
      <c r="F331" s="100"/>
    </row>
    <row r="332" spans="1:6" ht="12.75">
      <c r="A332" s="34"/>
      <c r="B332" s="34"/>
      <c r="C332" s="34"/>
      <c r="D332" s="34"/>
      <c r="E332" s="92"/>
      <c r="F332" s="101"/>
    </row>
    <row r="333" spans="1:6" ht="12.75">
      <c r="A333" s="34"/>
      <c r="B333" s="34"/>
      <c r="C333" s="34"/>
      <c r="D333" s="34"/>
      <c r="E333" s="91"/>
      <c r="F333" s="100"/>
    </row>
    <row r="334" spans="1:6" ht="12.75">
      <c r="A334" s="34"/>
      <c r="B334" s="34"/>
      <c r="C334" s="34"/>
      <c r="D334" s="34"/>
      <c r="E334" s="91"/>
      <c r="F334" s="100"/>
    </row>
    <row r="335" spans="1:6" ht="12.75">
      <c r="A335" s="34"/>
      <c r="B335" s="34"/>
      <c r="C335" s="34"/>
      <c r="D335" s="34"/>
      <c r="E335" s="91"/>
      <c r="F335" s="100"/>
    </row>
    <row r="336" spans="1:6" ht="12.75">
      <c r="A336" s="34"/>
      <c r="B336" s="34"/>
      <c r="C336" s="34"/>
      <c r="D336" s="34"/>
      <c r="E336" s="91"/>
      <c r="F336" s="100"/>
    </row>
    <row r="337" spans="1:6" ht="12.75">
      <c r="A337" s="34"/>
      <c r="B337" s="34"/>
      <c r="C337" s="34"/>
      <c r="D337" s="34"/>
      <c r="E337" s="91"/>
      <c r="F337" s="100"/>
    </row>
    <row r="338" spans="1:6" ht="12.75">
      <c r="A338" s="34"/>
      <c r="B338" s="34"/>
      <c r="C338" s="34"/>
      <c r="D338" s="34"/>
      <c r="E338" s="91"/>
      <c r="F338" s="100"/>
    </row>
    <row r="339" spans="1:6" ht="12.75">
      <c r="A339" s="34"/>
      <c r="B339" s="34"/>
      <c r="C339" s="34"/>
      <c r="D339" s="34"/>
      <c r="E339" s="91"/>
      <c r="F339" s="100"/>
    </row>
    <row r="340" spans="1:6" ht="12.75">
      <c r="A340" s="34"/>
      <c r="B340" s="34"/>
      <c r="C340" s="34"/>
      <c r="D340" s="34"/>
      <c r="E340" s="91"/>
      <c r="F340" s="100"/>
    </row>
    <row r="341" spans="1:6" ht="12.75">
      <c r="A341" s="34"/>
      <c r="B341" s="34"/>
      <c r="C341" s="34"/>
      <c r="D341" s="34"/>
      <c r="E341" s="91"/>
      <c r="F341" s="100"/>
    </row>
    <row r="342" spans="1:6" ht="12.75">
      <c r="A342" s="34"/>
      <c r="B342" s="34"/>
      <c r="C342" s="34"/>
      <c r="D342" s="34"/>
      <c r="E342" s="91"/>
      <c r="F342" s="100"/>
    </row>
    <row r="343" spans="1:6" ht="12.75">
      <c r="A343" s="34"/>
      <c r="B343" s="34"/>
      <c r="C343" s="34"/>
      <c r="D343" s="34"/>
      <c r="E343" s="91"/>
      <c r="F343" s="100"/>
    </row>
    <row r="344" spans="1:6" ht="12.75">
      <c r="A344" s="34"/>
      <c r="B344" s="34"/>
      <c r="C344" s="34"/>
      <c r="D344" s="34"/>
      <c r="E344" s="91"/>
      <c r="F344" s="100"/>
    </row>
    <row r="345" spans="1:6" ht="12.75">
      <c r="A345" s="34"/>
      <c r="B345" s="34"/>
      <c r="C345" s="34"/>
      <c r="D345" s="34"/>
      <c r="E345" s="91"/>
      <c r="F345" s="100"/>
    </row>
    <row r="346" spans="1:6" ht="12.75">
      <c r="A346" s="40"/>
      <c r="B346" s="40"/>
      <c r="C346" s="40"/>
      <c r="D346" s="40"/>
      <c r="E346" s="93"/>
      <c r="F346" s="100"/>
    </row>
    <row r="347" spans="1:6" ht="12.75">
      <c r="A347" s="34"/>
      <c r="B347" s="34"/>
      <c r="C347" s="34"/>
      <c r="D347" s="34"/>
      <c r="E347" s="91"/>
      <c r="F347" s="100"/>
    </row>
    <row r="348" spans="1:6" ht="12.75">
      <c r="A348" s="34"/>
      <c r="B348" s="34"/>
      <c r="C348" s="34"/>
      <c r="D348" s="34"/>
      <c r="E348" s="91"/>
      <c r="F348" s="100"/>
    </row>
    <row r="349" spans="1:6" ht="12.75">
      <c r="A349" s="34"/>
      <c r="B349" s="34"/>
      <c r="C349" s="34"/>
      <c r="D349" s="34"/>
      <c r="E349" s="91"/>
      <c r="F349" s="100"/>
    </row>
    <row r="350" spans="1:6" ht="12.75">
      <c r="A350" s="34"/>
      <c r="B350" s="34"/>
      <c r="C350" s="34"/>
      <c r="D350" s="34"/>
      <c r="E350" s="91"/>
      <c r="F350" s="100"/>
    </row>
    <row r="351" spans="1:6" ht="12.75">
      <c r="A351" s="34"/>
      <c r="B351" s="34"/>
      <c r="C351" s="34"/>
      <c r="D351" s="34"/>
      <c r="E351" s="91"/>
      <c r="F351" s="100"/>
    </row>
    <row r="352" spans="1:6" ht="12.75">
      <c r="A352" s="34"/>
      <c r="B352" s="34"/>
      <c r="C352" s="34"/>
      <c r="D352" s="34"/>
      <c r="E352" s="91"/>
      <c r="F352" s="100"/>
    </row>
    <row r="353" spans="1:6" ht="12.75">
      <c r="A353" s="34"/>
      <c r="B353" s="34"/>
      <c r="C353" s="34"/>
      <c r="D353" s="34"/>
      <c r="E353" s="91"/>
      <c r="F353" s="100"/>
    </row>
    <row r="354" spans="1:6" ht="12.75">
      <c r="A354" s="34"/>
      <c r="B354" s="34"/>
      <c r="C354" s="34"/>
      <c r="D354" s="34"/>
      <c r="E354" s="91"/>
      <c r="F354" s="100"/>
    </row>
    <row r="355" spans="1:6" ht="12.75">
      <c r="A355" s="34"/>
      <c r="B355" s="34"/>
      <c r="C355" s="34"/>
      <c r="D355" s="34"/>
      <c r="E355" s="91"/>
      <c r="F355" s="100"/>
    </row>
    <row r="356" spans="1:6" ht="12.75">
      <c r="A356" s="34"/>
      <c r="B356" s="34"/>
      <c r="C356" s="34"/>
      <c r="D356" s="34"/>
      <c r="E356" s="91"/>
      <c r="F356" s="100"/>
    </row>
    <row r="357" spans="1:6" ht="12.75">
      <c r="A357" s="34"/>
      <c r="B357" s="34"/>
      <c r="C357" s="34"/>
      <c r="D357" s="34"/>
      <c r="E357" s="91"/>
      <c r="F357" s="100"/>
    </row>
    <row r="358" spans="1:6" ht="12.75">
      <c r="A358" s="34"/>
      <c r="B358" s="34"/>
      <c r="C358" s="34"/>
      <c r="D358" s="34"/>
      <c r="E358" s="91"/>
      <c r="F358" s="100"/>
    </row>
    <row r="359" spans="1:6" ht="12.75">
      <c r="A359" s="34"/>
      <c r="B359" s="34"/>
      <c r="C359" s="34"/>
      <c r="D359" s="34"/>
      <c r="E359" s="91"/>
      <c r="F359" s="100"/>
    </row>
    <row r="360" spans="1:6" ht="12.75">
      <c r="A360" s="34"/>
      <c r="B360" s="34"/>
      <c r="C360" s="34"/>
      <c r="D360" s="34"/>
      <c r="E360" s="91"/>
      <c r="F360" s="100"/>
    </row>
    <row r="361" spans="1:6" ht="12.75">
      <c r="A361" s="34"/>
      <c r="B361" s="34"/>
      <c r="C361" s="34"/>
      <c r="D361" s="34"/>
      <c r="E361" s="91"/>
      <c r="F361" s="100"/>
    </row>
    <row r="362" spans="1:6" ht="12.75">
      <c r="A362" s="34"/>
      <c r="B362" s="34"/>
      <c r="C362" s="34"/>
      <c r="D362" s="34"/>
      <c r="E362" s="91"/>
      <c r="F362" s="100"/>
    </row>
    <row r="363" spans="1:6" ht="12.75">
      <c r="A363" s="34"/>
      <c r="B363" s="34"/>
      <c r="C363" s="34"/>
      <c r="D363" s="34"/>
      <c r="E363" s="91"/>
      <c r="F363" s="100"/>
    </row>
    <row r="364" spans="1:6" ht="12.75">
      <c r="A364" s="34"/>
      <c r="B364" s="34"/>
      <c r="C364" s="34"/>
      <c r="D364" s="34"/>
      <c r="E364" s="91"/>
      <c r="F364" s="100"/>
    </row>
    <row r="365" spans="1:6" ht="12.75">
      <c r="A365" s="34"/>
      <c r="B365" s="34"/>
      <c r="C365" s="34"/>
      <c r="D365" s="34"/>
      <c r="E365" s="91"/>
      <c r="F365" s="100"/>
    </row>
    <row r="366" spans="1:6" ht="12.75">
      <c r="A366" s="34"/>
      <c r="B366" s="34"/>
      <c r="C366" s="34"/>
      <c r="D366" s="34"/>
      <c r="E366" s="91"/>
      <c r="F366" s="100"/>
    </row>
    <row r="367" spans="1:6" ht="12.75">
      <c r="A367" s="34"/>
      <c r="B367" s="34"/>
      <c r="C367" s="34"/>
      <c r="D367" s="34"/>
      <c r="E367" s="91"/>
      <c r="F367" s="100"/>
    </row>
    <row r="368" spans="1:6" ht="12.75">
      <c r="A368" s="34"/>
      <c r="B368" s="34"/>
      <c r="C368" s="34"/>
      <c r="D368" s="34"/>
      <c r="E368" s="91"/>
      <c r="F368" s="100"/>
    </row>
    <row r="369" spans="1:6" ht="12.75">
      <c r="A369" s="34"/>
      <c r="B369" s="34"/>
      <c r="C369" s="34"/>
      <c r="D369" s="34"/>
      <c r="E369" s="91"/>
      <c r="F369" s="100"/>
    </row>
    <row r="370" spans="1:6" ht="12.75">
      <c r="A370" s="34"/>
      <c r="B370" s="34"/>
      <c r="C370" s="34"/>
      <c r="D370" s="34"/>
      <c r="E370" s="91"/>
      <c r="F370" s="100"/>
    </row>
    <row r="371" spans="1:6" ht="12.75">
      <c r="A371" s="34"/>
      <c r="B371" s="34"/>
      <c r="C371" s="34"/>
      <c r="D371" s="34"/>
      <c r="E371" s="91"/>
      <c r="F371" s="100"/>
    </row>
    <row r="372" spans="1:6" ht="12.75">
      <c r="A372" s="34"/>
      <c r="B372" s="34"/>
      <c r="C372" s="34"/>
      <c r="D372" s="34"/>
      <c r="E372" s="91"/>
      <c r="F372" s="100"/>
    </row>
    <row r="373" spans="1:6" ht="12.75">
      <c r="A373" s="34"/>
      <c r="B373" s="34"/>
      <c r="C373" s="34"/>
      <c r="D373" s="34"/>
      <c r="E373" s="91"/>
      <c r="F373" s="100"/>
    </row>
    <row r="374" spans="1:6" ht="12.75">
      <c r="A374" s="34"/>
      <c r="B374" s="34"/>
      <c r="C374" s="34"/>
      <c r="D374" s="34"/>
      <c r="E374" s="91"/>
      <c r="F374" s="100"/>
    </row>
    <row r="375" spans="1:6" ht="12.75">
      <c r="A375" s="34"/>
      <c r="B375" s="34"/>
      <c r="C375" s="34"/>
      <c r="D375" s="34"/>
      <c r="E375" s="91"/>
      <c r="F375" s="100"/>
    </row>
    <row r="376" spans="1:6" ht="12.75">
      <c r="A376" s="34"/>
      <c r="B376" s="34"/>
      <c r="C376" s="34"/>
      <c r="D376" s="34"/>
      <c r="E376" s="91"/>
      <c r="F376" s="100"/>
    </row>
    <row r="377" spans="1:6" ht="12.75">
      <c r="A377" s="34"/>
      <c r="B377" s="34"/>
      <c r="C377" s="34"/>
      <c r="D377" s="34"/>
      <c r="E377" s="91"/>
      <c r="F377" s="100"/>
    </row>
    <row r="378" spans="1:6" ht="12.75">
      <c r="A378" s="34"/>
      <c r="B378" s="34"/>
      <c r="C378" s="34"/>
      <c r="D378" s="34"/>
      <c r="E378" s="91"/>
      <c r="F378" s="100"/>
    </row>
    <row r="379" spans="1:6" ht="12.75">
      <c r="A379" s="34"/>
      <c r="B379" s="34"/>
      <c r="C379" s="34"/>
      <c r="D379" s="34"/>
      <c r="E379" s="91"/>
      <c r="F379" s="100"/>
    </row>
    <row r="380" spans="1:6" ht="12.75">
      <c r="A380" s="34"/>
      <c r="B380" s="34"/>
      <c r="C380" s="34"/>
      <c r="D380" s="34"/>
      <c r="E380" s="91"/>
      <c r="F380" s="100"/>
    </row>
    <row r="381" spans="1:6" ht="12.75">
      <c r="A381" s="34"/>
      <c r="B381" s="34"/>
      <c r="C381" s="34"/>
      <c r="D381" s="34"/>
      <c r="E381" s="91"/>
      <c r="F381" s="100"/>
    </row>
    <row r="382" spans="1:6" ht="12.75">
      <c r="A382" s="34"/>
      <c r="B382" s="34"/>
      <c r="C382" s="34"/>
      <c r="D382" s="34"/>
      <c r="E382" s="91"/>
      <c r="F382" s="100"/>
    </row>
    <row r="383" spans="1:6" ht="12.75">
      <c r="A383" s="34"/>
      <c r="B383" s="34"/>
      <c r="C383" s="34"/>
      <c r="D383" s="34"/>
      <c r="E383" s="91"/>
      <c r="F383" s="100"/>
    </row>
    <row r="384" spans="1:6" ht="12.75">
      <c r="A384" s="34"/>
      <c r="B384" s="34"/>
      <c r="C384" s="34"/>
      <c r="D384" s="34"/>
      <c r="E384" s="91"/>
      <c r="F384" s="100"/>
    </row>
    <row r="385" spans="1:6" ht="12.75">
      <c r="A385" s="34"/>
      <c r="B385" s="34"/>
      <c r="C385" s="34"/>
      <c r="D385" s="34"/>
      <c r="E385" s="91"/>
      <c r="F385" s="100"/>
    </row>
    <row r="386" spans="1:6" ht="12.75">
      <c r="A386" s="34"/>
      <c r="B386" s="34"/>
      <c r="C386" s="34"/>
      <c r="D386" s="34"/>
      <c r="E386" s="91"/>
      <c r="F386" s="100"/>
    </row>
    <row r="387" spans="1:6" ht="12.75">
      <c r="A387" s="34"/>
      <c r="B387" s="34"/>
      <c r="C387" s="34"/>
      <c r="D387" s="34"/>
      <c r="E387" s="91"/>
      <c r="F387" s="100"/>
    </row>
    <row r="388" spans="1:6" ht="12.75">
      <c r="A388" s="34"/>
      <c r="B388" s="34"/>
      <c r="C388" s="34"/>
      <c r="D388" s="34"/>
      <c r="E388" s="91"/>
      <c r="F388" s="100"/>
    </row>
    <row r="389" spans="1:6" ht="12.75">
      <c r="A389" s="34"/>
      <c r="B389" s="34"/>
      <c r="C389" s="34"/>
      <c r="D389" s="34"/>
      <c r="E389" s="91"/>
      <c r="F389" s="100"/>
    </row>
    <row r="390" spans="1:6" ht="12.75">
      <c r="A390" s="34"/>
      <c r="B390" s="34"/>
      <c r="C390" s="34"/>
      <c r="D390" s="34"/>
      <c r="E390" s="91"/>
      <c r="F390" s="100"/>
    </row>
    <row r="391" spans="1:6" ht="12.75">
      <c r="A391" s="34"/>
      <c r="B391" s="34"/>
      <c r="C391" s="34"/>
      <c r="D391" s="34"/>
      <c r="E391" s="91"/>
      <c r="F391" s="100"/>
    </row>
    <row r="392" spans="1:6" ht="12.75">
      <c r="A392" s="34"/>
      <c r="B392" s="34"/>
      <c r="C392" s="34"/>
      <c r="D392" s="34"/>
      <c r="E392" s="91"/>
      <c r="F392" s="100"/>
    </row>
    <row r="393" spans="1:6" ht="12.75">
      <c r="A393" s="34"/>
      <c r="B393" s="34"/>
      <c r="C393" s="34"/>
      <c r="D393" s="34"/>
      <c r="E393" s="91"/>
      <c r="F393" s="100"/>
    </row>
    <row r="394" spans="1:6" ht="12.75">
      <c r="A394" s="34"/>
      <c r="B394" s="34"/>
      <c r="C394" s="34"/>
      <c r="D394" s="34"/>
      <c r="E394" s="91"/>
      <c r="F394" s="100"/>
    </row>
    <row r="395" spans="1:6" ht="12.75">
      <c r="A395" s="34"/>
      <c r="B395" s="34"/>
      <c r="C395" s="34"/>
      <c r="D395" s="34"/>
      <c r="E395" s="91"/>
      <c r="F395" s="100"/>
    </row>
    <row r="396" spans="1:6" ht="12.75">
      <c r="A396" s="34"/>
      <c r="B396" s="34"/>
      <c r="C396" s="34"/>
      <c r="D396" s="34"/>
      <c r="E396" s="91"/>
      <c r="F396" s="100"/>
    </row>
    <row r="397" spans="1:6" ht="12.75">
      <c r="A397" s="34"/>
      <c r="B397" s="34"/>
      <c r="C397" s="34"/>
      <c r="D397" s="34"/>
      <c r="E397" s="91"/>
      <c r="F397" s="100"/>
    </row>
    <row r="398" spans="1:6" ht="12.75">
      <c r="A398" s="34"/>
      <c r="B398" s="34"/>
      <c r="C398" s="34"/>
      <c r="D398" s="34"/>
      <c r="E398" s="91"/>
      <c r="F398" s="100"/>
    </row>
    <row r="399" spans="1:6" ht="12.75">
      <c r="A399" s="34"/>
      <c r="B399" s="34"/>
      <c r="C399" s="34"/>
      <c r="D399" s="34"/>
      <c r="E399" s="91"/>
      <c r="F399" s="100"/>
    </row>
    <row r="400" spans="1:6" ht="12.75">
      <c r="A400" s="34"/>
      <c r="B400" s="34"/>
      <c r="C400" s="34"/>
      <c r="D400" s="34"/>
      <c r="E400" s="91"/>
      <c r="F400" s="100"/>
    </row>
    <row r="401" spans="1:6" ht="12.75">
      <c r="A401" s="34"/>
      <c r="B401" s="34"/>
      <c r="C401" s="34"/>
      <c r="D401" s="34"/>
      <c r="E401" s="91"/>
      <c r="F401" s="100"/>
    </row>
    <row r="402" spans="1:6" ht="12.75">
      <c r="A402" s="34"/>
      <c r="B402" s="34"/>
      <c r="C402" s="34"/>
      <c r="D402" s="34"/>
      <c r="E402" s="91"/>
      <c r="F402" s="100"/>
    </row>
    <row r="403" spans="1:6" ht="12.75">
      <c r="A403" s="34"/>
      <c r="B403" s="34"/>
      <c r="C403" s="34"/>
      <c r="D403" s="34"/>
      <c r="E403" s="91"/>
      <c r="F403" s="100"/>
    </row>
    <row r="404" spans="1:6" ht="12.75">
      <c r="A404" s="34"/>
      <c r="B404" s="34"/>
      <c r="C404" s="34"/>
      <c r="D404" s="34"/>
      <c r="E404" s="91"/>
      <c r="F404" s="100"/>
    </row>
    <row r="405" spans="1:6" ht="12.75">
      <c r="A405" s="34"/>
      <c r="B405" s="34"/>
      <c r="C405" s="34"/>
      <c r="D405" s="34"/>
      <c r="E405" s="91"/>
      <c r="F405" s="100"/>
    </row>
    <row r="406" spans="1:6" ht="12.75">
      <c r="A406" s="34"/>
      <c r="B406" s="34"/>
      <c r="C406" s="34"/>
      <c r="D406" s="34"/>
      <c r="E406" s="91"/>
      <c r="F406" s="100"/>
    </row>
    <row r="407" spans="1:6" ht="12.75">
      <c r="A407" s="34"/>
      <c r="B407" s="34"/>
      <c r="C407" s="34"/>
      <c r="D407" s="34"/>
      <c r="E407" s="91"/>
      <c r="F407" s="100"/>
    </row>
    <row r="408" spans="1:6" ht="12.75">
      <c r="A408" s="34"/>
      <c r="B408" s="34"/>
      <c r="C408" s="34"/>
      <c r="D408" s="34"/>
      <c r="E408" s="91"/>
      <c r="F408" s="100"/>
    </row>
    <row r="409" spans="1:6" ht="12.75">
      <c r="A409" s="34"/>
      <c r="B409" s="34"/>
      <c r="C409" s="34"/>
      <c r="D409" s="34"/>
      <c r="E409" s="91"/>
      <c r="F409" s="100"/>
    </row>
    <row r="410" spans="1:6" ht="12.75">
      <c r="A410" s="34"/>
      <c r="B410" s="34"/>
      <c r="C410" s="34"/>
      <c r="D410" s="34"/>
      <c r="E410" s="91"/>
      <c r="F410" s="100"/>
    </row>
    <row r="411" spans="1:6" ht="12.75">
      <c r="A411" s="34"/>
      <c r="B411" s="34"/>
      <c r="C411" s="34"/>
      <c r="D411" s="34"/>
      <c r="E411" s="91"/>
      <c r="F411" s="100"/>
    </row>
    <row r="412" spans="1:6" ht="12.75">
      <c r="A412" s="34"/>
      <c r="B412" s="34"/>
      <c r="C412" s="34"/>
      <c r="D412" s="34"/>
      <c r="E412" s="91"/>
      <c r="F412" s="100"/>
    </row>
    <row r="413" spans="1:6" ht="12.75">
      <c r="A413" s="34"/>
      <c r="B413" s="34"/>
      <c r="C413" s="34"/>
      <c r="D413" s="34"/>
      <c r="E413" s="91"/>
      <c r="F413" s="100"/>
    </row>
    <row r="414" spans="1:6" ht="12.75">
      <c r="A414" s="34"/>
      <c r="B414" s="34"/>
      <c r="C414" s="34"/>
      <c r="D414" s="34"/>
      <c r="E414" s="91"/>
      <c r="F414" s="100"/>
    </row>
    <row r="415" spans="1:6" ht="12.75">
      <c r="A415" s="34"/>
      <c r="B415" s="34"/>
      <c r="C415" s="34"/>
      <c r="D415" s="34"/>
      <c r="E415" s="91"/>
      <c r="F415" s="100"/>
    </row>
    <row r="416" spans="1:6" ht="12.75">
      <c r="A416" s="34"/>
      <c r="B416" s="34"/>
      <c r="C416" s="34"/>
      <c r="D416" s="34"/>
      <c r="E416" s="91"/>
      <c r="F416" s="100"/>
    </row>
    <row r="417" spans="1:6" ht="12.75">
      <c r="A417" s="34"/>
      <c r="B417" s="34"/>
      <c r="C417" s="34"/>
      <c r="D417" s="34"/>
      <c r="E417" s="91"/>
      <c r="F417" s="100"/>
    </row>
    <row r="418" spans="1:6" ht="12.75">
      <c r="A418" s="34"/>
      <c r="B418" s="34"/>
      <c r="C418" s="34"/>
      <c r="D418" s="34"/>
      <c r="E418" s="91"/>
      <c r="F418" s="100"/>
    </row>
    <row r="419" spans="1:6" ht="12.75">
      <c r="A419" s="34"/>
      <c r="B419" s="34"/>
      <c r="C419" s="34"/>
      <c r="D419" s="34"/>
      <c r="E419" s="91"/>
      <c r="F419" s="100"/>
    </row>
    <row r="420" spans="1:6" ht="12.75">
      <c r="A420" s="34"/>
      <c r="B420" s="34"/>
      <c r="C420" s="34"/>
      <c r="D420" s="34"/>
      <c r="E420" s="91"/>
      <c r="F420" s="100"/>
    </row>
    <row r="421" spans="1:6" ht="12.75">
      <c r="A421" s="34"/>
      <c r="B421" s="34"/>
      <c r="C421" s="34"/>
      <c r="D421" s="34"/>
      <c r="E421" s="91"/>
      <c r="F421" s="100"/>
    </row>
    <row r="422" spans="1:6" ht="12.75">
      <c r="A422" s="34"/>
      <c r="B422" s="34"/>
      <c r="C422" s="34"/>
      <c r="D422" s="34"/>
      <c r="E422" s="91"/>
      <c r="F422" s="100"/>
    </row>
    <row r="423" spans="1:6" ht="12.75">
      <c r="A423" s="34"/>
      <c r="B423" s="34"/>
      <c r="C423" s="34"/>
      <c r="D423" s="34"/>
      <c r="E423" s="91"/>
      <c r="F423" s="100"/>
    </row>
    <row r="424" spans="1:6" ht="12.75">
      <c r="A424" s="34"/>
      <c r="B424" s="34"/>
      <c r="C424" s="34"/>
      <c r="D424" s="34"/>
      <c r="E424" s="91"/>
      <c r="F424" s="100"/>
    </row>
    <row r="425" spans="1:6" ht="12.75">
      <c r="A425" s="34"/>
      <c r="B425" s="34"/>
      <c r="C425" s="34"/>
      <c r="D425" s="34"/>
      <c r="E425" s="91"/>
      <c r="F425" s="100"/>
    </row>
    <row r="426" spans="1:6" ht="12.75">
      <c r="A426" s="34"/>
      <c r="B426" s="34"/>
      <c r="C426" s="34"/>
      <c r="D426" s="34"/>
      <c r="E426" s="91"/>
      <c r="F426" s="100"/>
    </row>
    <row r="427" spans="1:6" ht="12.75">
      <c r="A427" s="34"/>
      <c r="B427" s="34"/>
      <c r="C427" s="34"/>
      <c r="D427" s="34"/>
      <c r="E427" s="91"/>
      <c r="F427" s="100"/>
    </row>
    <row r="428" spans="1:6" ht="12.75">
      <c r="A428" s="34"/>
      <c r="B428" s="34"/>
      <c r="C428" s="34"/>
      <c r="D428" s="34"/>
      <c r="E428" s="91"/>
      <c r="F428" s="100"/>
    </row>
    <row r="429" spans="1:6" ht="12.75">
      <c r="A429" s="34"/>
      <c r="B429" s="34"/>
      <c r="C429" s="34"/>
      <c r="D429" s="34"/>
      <c r="E429" s="91"/>
      <c r="F429" s="100"/>
    </row>
    <row r="430" spans="1:6" ht="12.75">
      <c r="A430" s="34"/>
      <c r="B430" s="34"/>
      <c r="C430" s="34"/>
      <c r="D430" s="34"/>
      <c r="E430" s="91"/>
      <c r="F430" s="100"/>
    </row>
    <row r="431" spans="1:6" ht="12.75">
      <c r="A431" s="34"/>
      <c r="B431" s="34"/>
      <c r="C431" s="34"/>
      <c r="D431" s="34"/>
      <c r="E431" s="91"/>
      <c r="F431" s="100"/>
    </row>
    <row r="432" spans="1:6" ht="12.75">
      <c r="A432" s="34"/>
      <c r="B432" s="34"/>
      <c r="C432" s="34"/>
      <c r="D432" s="34"/>
      <c r="E432" s="91"/>
      <c r="F432" s="100"/>
    </row>
    <row r="433" spans="1:6" ht="12.75">
      <c r="A433" s="34"/>
      <c r="B433" s="34"/>
      <c r="C433" s="34"/>
      <c r="D433" s="34"/>
      <c r="E433" s="91"/>
      <c r="F433" s="100"/>
    </row>
    <row r="434" spans="1:6" ht="12.75">
      <c r="A434" s="34"/>
      <c r="B434" s="34"/>
      <c r="C434" s="34"/>
      <c r="D434" s="34"/>
      <c r="E434" s="91"/>
      <c r="F434" s="100"/>
    </row>
    <row r="435" spans="1:6" ht="12.75">
      <c r="A435" s="34"/>
      <c r="B435" s="34"/>
      <c r="C435" s="34"/>
      <c r="D435" s="34"/>
      <c r="E435" s="91"/>
      <c r="F435" s="100"/>
    </row>
    <row r="436" spans="1:6" ht="12.75">
      <c r="A436" s="34"/>
      <c r="B436" s="34"/>
      <c r="C436" s="34"/>
      <c r="D436" s="34"/>
      <c r="E436" s="91"/>
      <c r="F436" s="100"/>
    </row>
    <row r="437" spans="1:6" ht="12.75">
      <c r="A437" s="34"/>
      <c r="B437" s="34"/>
      <c r="C437" s="34"/>
      <c r="D437" s="34"/>
      <c r="E437" s="91"/>
      <c r="F437" s="100"/>
    </row>
    <row r="438" spans="1:6" ht="12.75">
      <c r="A438" s="34"/>
      <c r="B438" s="34"/>
      <c r="C438" s="34"/>
      <c r="D438" s="34"/>
      <c r="E438" s="91"/>
      <c r="F438" s="100"/>
    </row>
    <row r="439" spans="1:6" ht="12.75">
      <c r="A439" s="34"/>
      <c r="B439" s="34"/>
      <c r="C439" s="34"/>
      <c r="D439" s="34"/>
      <c r="E439" s="91"/>
      <c r="F439" s="100"/>
    </row>
    <row r="440" spans="1:6" ht="12.75">
      <c r="A440" s="34"/>
      <c r="B440" s="34"/>
      <c r="C440" s="34"/>
      <c r="D440" s="34"/>
      <c r="E440" s="91"/>
      <c r="F440" s="100"/>
    </row>
    <row r="441" spans="1:6" ht="12.75">
      <c r="A441" s="34"/>
      <c r="B441" s="34"/>
      <c r="C441" s="34"/>
      <c r="D441" s="34"/>
      <c r="E441" s="91"/>
      <c r="F441" s="100"/>
    </row>
    <row r="442" spans="1:6" ht="12.75">
      <c r="A442" s="34"/>
      <c r="B442" s="34"/>
      <c r="C442" s="34"/>
      <c r="D442" s="34"/>
      <c r="E442" s="91"/>
      <c r="F442" s="100"/>
    </row>
    <row r="443" spans="1:6" ht="12.75">
      <c r="A443" s="34"/>
      <c r="B443" s="34"/>
      <c r="C443" s="34"/>
      <c r="D443" s="34"/>
      <c r="E443" s="91"/>
      <c r="F443" s="100"/>
    </row>
    <row r="444" spans="1:6" ht="12.75">
      <c r="A444" s="34"/>
      <c r="B444" s="34"/>
      <c r="C444" s="34"/>
      <c r="D444" s="34"/>
      <c r="E444" s="91"/>
      <c r="F444" s="100"/>
    </row>
    <row r="445" spans="1:6" ht="12.75">
      <c r="A445" s="34"/>
      <c r="B445" s="34"/>
      <c r="C445" s="34"/>
      <c r="D445" s="34"/>
      <c r="E445" s="91"/>
      <c r="F445" s="100"/>
    </row>
    <row r="446" spans="1:6" ht="12.75">
      <c r="A446" s="34"/>
      <c r="B446" s="34"/>
      <c r="C446" s="34"/>
      <c r="D446" s="34"/>
      <c r="E446" s="91"/>
      <c r="F446" s="100"/>
    </row>
    <row r="447" spans="1:6" ht="12.75">
      <c r="A447" s="40"/>
      <c r="B447" s="40"/>
      <c r="C447" s="40"/>
      <c r="D447" s="40"/>
      <c r="E447" s="93"/>
      <c r="F447" s="100"/>
    </row>
    <row r="448" spans="1:6" ht="12.75">
      <c r="A448" s="34"/>
      <c r="B448" s="34"/>
      <c r="C448" s="34"/>
      <c r="D448" s="34"/>
      <c r="E448" s="91"/>
      <c r="F448" s="100"/>
    </row>
    <row r="449" spans="1:6" ht="12.75">
      <c r="A449" s="34"/>
      <c r="B449" s="34"/>
      <c r="C449" s="34"/>
      <c r="D449" s="34"/>
      <c r="E449" s="91"/>
      <c r="F449" s="100"/>
    </row>
    <row r="450" spans="1:6" ht="12.75">
      <c r="A450" s="34"/>
      <c r="B450" s="34"/>
      <c r="C450" s="34"/>
      <c r="D450" s="34"/>
      <c r="E450" s="91"/>
      <c r="F450" s="100"/>
    </row>
    <row r="451" spans="1:6" ht="12.75">
      <c r="A451" s="34"/>
      <c r="B451" s="34"/>
      <c r="C451" s="34"/>
      <c r="D451" s="34"/>
      <c r="E451" s="91"/>
      <c r="F451" s="100"/>
    </row>
    <row r="452" spans="1:6" ht="12.75">
      <c r="A452" s="34"/>
      <c r="B452" s="34"/>
      <c r="C452" s="34"/>
      <c r="D452" s="34"/>
      <c r="E452" s="91"/>
      <c r="F452" s="100"/>
    </row>
    <row r="453" spans="1:6" ht="12.75">
      <c r="A453" s="34"/>
      <c r="B453" s="34"/>
      <c r="C453" s="34"/>
      <c r="D453" s="34"/>
      <c r="E453" s="91"/>
      <c r="F453" s="100"/>
    </row>
    <row r="454" spans="1:6" ht="12.75">
      <c r="A454" s="34"/>
      <c r="B454" s="34"/>
      <c r="C454" s="34"/>
      <c r="D454" s="34"/>
      <c r="E454" s="91"/>
      <c r="F454" s="100"/>
    </row>
    <row r="455" spans="1:6" ht="12.75">
      <c r="A455" s="34"/>
      <c r="B455" s="34"/>
      <c r="C455" s="34"/>
      <c r="D455" s="34"/>
      <c r="E455" s="91"/>
      <c r="F455" s="100"/>
    </row>
    <row r="456" spans="1:6" ht="12.75">
      <c r="A456" s="34"/>
      <c r="B456" s="34"/>
      <c r="C456" s="34"/>
      <c r="D456" s="34"/>
      <c r="E456" s="91"/>
      <c r="F456" s="100"/>
    </row>
    <row r="457" spans="1:6" ht="12.75">
      <c r="A457" s="34"/>
      <c r="B457" s="34"/>
      <c r="C457" s="34"/>
      <c r="D457" s="34"/>
      <c r="E457" s="91"/>
      <c r="F457" s="100"/>
    </row>
    <row r="458" spans="1:6" ht="12.75">
      <c r="A458" s="34"/>
      <c r="B458" s="34"/>
      <c r="C458" s="34"/>
      <c r="D458" s="34"/>
      <c r="E458" s="91"/>
      <c r="F458" s="100"/>
    </row>
    <row r="459" spans="1:6" ht="12.75">
      <c r="A459" s="34"/>
      <c r="B459" s="34"/>
      <c r="C459" s="34"/>
      <c r="D459" s="34"/>
      <c r="E459" s="91"/>
      <c r="F459" s="100"/>
    </row>
    <row r="460" spans="1:6" ht="12.75">
      <c r="A460" s="34"/>
      <c r="B460" s="34"/>
      <c r="C460" s="34"/>
      <c r="D460" s="34"/>
      <c r="E460" s="91"/>
      <c r="F460" s="100"/>
    </row>
    <row r="461" spans="1:6" ht="12.75">
      <c r="A461" s="34"/>
      <c r="B461" s="34"/>
      <c r="C461" s="34"/>
      <c r="D461" s="34"/>
      <c r="E461" s="91"/>
      <c r="F461" s="100"/>
    </row>
    <row r="462" spans="1:6" ht="12.75">
      <c r="A462" s="34"/>
      <c r="B462" s="34"/>
      <c r="C462" s="34"/>
      <c r="D462" s="34"/>
      <c r="E462" s="91"/>
      <c r="F462" s="100"/>
    </row>
    <row r="463" spans="1:6" ht="12.75">
      <c r="A463" s="34"/>
      <c r="B463" s="34"/>
      <c r="C463" s="34"/>
      <c r="D463" s="34"/>
      <c r="E463" s="91"/>
      <c r="F463" s="100"/>
    </row>
    <row r="464" spans="1:6" ht="12.75">
      <c r="A464" s="34"/>
      <c r="B464" s="34"/>
      <c r="C464" s="34"/>
      <c r="D464" s="34"/>
      <c r="E464" s="91"/>
      <c r="F464" s="100"/>
    </row>
    <row r="465" spans="1:6" ht="12.75">
      <c r="A465" s="34"/>
      <c r="B465" s="34"/>
      <c r="C465" s="34"/>
      <c r="D465" s="34"/>
      <c r="E465" s="91"/>
      <c r="F465" s="100"/>
    </row>
    <row r="466" spans="1:6" ht="12.75">
      <c r="A466" s="34"/>
      <c r="B466" s="34"/>
      <c r="C466" s="34"/>
      <c r="D466" s="34"/>
      <c r="E466" s="91"/>
      <c r="F466" s="100"/>
    </row>
    <row r="467" spans="1:6" ht="12.75">
      <c r="A467" s="34"/>
      <c r="B467" s="34"/>
      <c r="C467" s="34"/>
      <c r="D467" s="34"/>
      <c r="E467" s="91"/>
      <c r="F467" s="100"/>
    </row>
    <row r="468" spans="1:6" ht="12.75">
      <c r="A468" s="34"/>
      <c r="B468" s="34"/>
      <c r="C468" s="34"/>
      <c r="D468" s="34"/>
      <c r="E468" s="91"/>
      <c r="F468" s="100"/>
    </row>
    <row r="469" spans="1:6" ht="12.75">
      <c r="A469" s="34"/>
      <c r="B469" s="34"/>
      <c r="C469" s="34"/>
      <c r="D469" s="34"/>
      <c r="E469" s="91"/>
      <c r="F469" s="100"/>
    </row>
    <row r="470" spans="1:6" ht="12.75">
      <c r="A470" s="34"/>
      <c r="B470" s="34"/>
      <c r="C470" s="34"/>
      <c r="D470" s="34"/>
      <c r="E470" s="91"/>
      <c r="F470" s="100"/>
    </row>
    <row r="471" spans="1:6" ht="12.75">
      <c r="A471" s="34"/>
      <c r="B471" s="34"/>
      <c r="C471" s="34"/>
      <c r="D471" s="34"/>
      <c r="E471" s="91"/>
      <c r="F471" s="100"/>
    </row>
    <row r="472" spans="1:6" ht="12.75">
      <c r="A472" s="34"/>
      <c r="B472" s="34"/>
      <c r="C472" s="34"/>
      <c r="D472" s="34"/>
      <c r="E472" s="91"/>
      <c r="F472" s="100"/>
    </row>
    <row r="473" spans="1:6" ht="12.75">
      <c r="A473" s="34"/>
      <c r="B473" s="34"/>
      <c r="C473" s="34"/>
      <c r="D473" s="34"/>
      <c r="E473" s="91"/>
      <c r="F473" s="100"/>
    </row>
    <row r="474" spans="1:6" ht="12.75">
      <c r="A474" s="34"/>
      <c r="B474" s="34"/>
      <c r="C474" s="34"/>
      <c r="D474" s="34"/>
      <c r="E474" s="91"/>
      <c r="F474" s="100"/>
    </row>
    <row r="475" spans="1:6" ht="12.75">
      <c r="A475" s="34"/>
      <c r="B475" s="34"/>
      <c r="C475" s="34"/>
      <c r="D475" s="34"/>
      <c r="E475" s="91"/>
      <c r="F475" s="100"/>
    </row>
    <row r="476" spans="1:6" ht="12.75">
      <c r="A476" s="34"/>
      <c r="B476" s="34"/>
      <c r="C476" s="34"/>
      <c r="D476" s="34"/>
      <c r="E476" s="91"/>
      <c r="F476" s="100"/>
    </row>
    <row r="477" spans="1:6" ht="12.75">
      <c r="A477" s="34"/>
      <c r="B477" s="34"/>
      <c r="C477" s="34"/>
      <c r="D477" s="34"/>
      <c r="E477" s="91"/>
      <c r="F477" s="100"/>
    </row>
    <row r="478" spans="1:6" ht="12.75">
      <c r="A478" s="34"/>
      <c r="B478" s="34"/>
      <c r="C478" s="34"/>
      <c r="D478" s="34"/>
      <c r="E478" s="91"/>
      <c r="F478" s="100"/>
    </row>
    <row r="479" spans="1:6" ht="12.75">
      <c r="A479" s="34"/>
      <c r="B479" s="34"/>
      <c r="C479" s="34"/>
      <c r="D479" s="34"/>
      <c r="E479" s="91"/>
      <c r="F479" s="100"/>
    </row>
    <row r="480" spans="1:6" ht="12.75">
      <c r="A480" s="34"/>
      <c r="B480" s="34"/>
      <c r="C480" s="34"/>
      <c r="D480" s="34"/>
      <c r="E480" s="91"/>
      <c r="F480" s="100"/>
    </row>
    <row r="481" spans="1:6" ht="12.75">
      <c r="A481" s="34"/>
      <c r="B481" s="34"/>
      <c r="C481" s="34"/>
      <c r="D481" s="34"/>
      <c r="E481" s="91"/>
      <c r="F481" s="100"/>
    </row>
    <row r="482" spans="1:6" ht="12.75">
      <c r="A482" s="34"/>
      <c r="B482" s="34"/>
      <c r="C482" s="34"/>
      <c r="D482" s="34"/>
      <c r="E482" s="91"/>
      <c r="F482" s="100"/>
    </row>
    <row r="483" spans="1:6" ht="12.75">
      <c r="A483" s="34"/>
      <c r="B483" s="34"/>
      <c r="C483" s="34"/>
      <c r="D483" s="34"/>
      <c r="E483" s="91"/>
      <c r="F483" s="100"/>
    </row>
    <row r="484" spans="1:6" ht="12.75">
      <c r="A484" s="34"/>
      <c r="B484" s="34"/>
      <c r="C484" s="34"/>
      <c r="D484" s="34"/>
      <c r="E484" s="91"/>
      <c r="F484" s="100"/>
    </row>
    <row r="485" spans="1:6" ht="12.75">
      <c r="A485" s="34"/>
      <c r="B485" s="34"/>
      <c r="C485" s="34"/>
      <c r="D485" s="34"/>
      <c r="E485" s="91"/>
      <c r="F485" s="100"/>
    </row>
    <row r="486" spans="1:6" ht="12.75">
      <c r="A486" s="34"/>
      <c r="B486" s="34"/>
      <c r="C486" s="34"/>
      <c r="D486" s="34"/>
      <c r="E486" s="91"/>
      <c r="F486" s="100"/>
    </row>
    <row r="487" spans="1:6" ht="12.75">
      <c r="A487" s="34"/>
      <c r="B487" s="34"/>
      <c r="C487" s="34"/>
      <c r="D487" s="34"/>
      <c r="E487" s="91"/>
      <c r="F487" s="100"/>
    </row>
    <row r="488" spans="1:6" ht="12.75">
      <c r="A488" s="34"/>
      <c r="B488" s="34"/>
      <c r="C488" s="34"/>
      <c r="D488" s="34"/>
      <c r="E488" s="91"/>
      <c r="F488" s="100"/>
    </row>
    <row r="489" spans="1:6" ht="12.75">
      <c r="A489" s="34"/>
      <c r="B489" s="34"/>
      <c r="C489" s="34"/>
      <c r="D489" s="34"/>
      <c r="E489" s="91"/>
      <c r="F489" s="100"/>
    </row>
    <row r="490" spans="1:6" ht="12.75">
      <c r="A490" s="34"/>
      <c r="B490" s="34"/>
      <c r="C490" s="34"/>
      <c r="D490" s="34"/>
      <c r="E490" s="91"/>
      <c r="F490" s="100"/>
    </row>
    <row r="491" spans="1:6" ht="12.75">
      <c r="A491" s="34"/>
      <c r="B491" s="34"/>
      <c r="C491" s="34"/>
      <c r="D491" s="34"/>
      <c r="E491" s="91"/>
      <c r="F491" s="100"/>
    </row>
    <row r="492" spans="1:6" ht="12.75">
      <c r="A492" s="34"/>
      <c r="B492" s="34"/>
      <c r="C492" s="34"/>
      <c r="D492" s="34"/>
      <c r="E492" s="91"/>
      <c r="F492" s="100"/>
    </row>
    <row r="493" spans="1:6" ht="12.75">
      <c r="A493" s="34"/>
      <c r="B493" s="34"/>
      <c r="C493" s="34"/>
      <c r="D493" s="34"/>
      <c r="E493" s="91"/>
      <c r="F493" s="100"/>
    </row>
    <row r="494" spans="1:6" ht="12.75">
      <c r="A494" s="34"/>
      <c r="B494" s="34"/>
      <c r="C494" s="34"/>
      <c r="D494" s="34"/>
      <c r="E494" s="91"/>
      <c r="F494" s="100"/>
    </row>
    <row r="495" spans="1:6" ht="12.75">
      <c r="A495" s="34"/>
      <c r="B495" s="34"/>
      <c r="C495" s="34"/>
      <c r="D495" s="34"/>
      <c r="E495" s="91"/>
      <c r="F495" s="100"/>
    </row>
    <row r="496" spans="1:6" ht="12.75">
      <c r="A496" s="34"/>
      <c r="B496" s="34"/>
      <c r="C496" s="34"/>
      <c r="D496" s="34"/>
      <c r="E496" s="91"/>
      <c r="F496" s="100"/>
    </row>
    <row r="497" spans="1:6" ht="12.75">
      <c r="A497" s="34"/>
      <c r="B497" s="34"/>
      <c r="C497" s="34"/>
      <c r="D497" s="34"/>
      <c r="E497" s="91"/>
      <c r="F497" s="100"/>
    </row>
    <row r="498" spans="1:6" ht="12.75">
      <c r="A498" s="34"/>
      <c r="B498" s="34"/>
      <c r="C498" s="34"/>
      <c r="D498" s="34"/>
      <c r="E498" s="91"/>
      <c r="F498" s="100"/>
    </row>
    <row r="499" spans="1:6" ht="12.75">
      <c r="A499" s="34"/>
      <c r="B499" s="34"/>
      <c r="C499" s="34"/>
      <c r="D499" s="34"/>
      <c r="E499" s="91"/>
      <c r="F499" s="100"/>
    </row>
    <row r="500" spans="1:6" ht="12.75">
      <c r="A500" s="34"/>
      <c r="B500" s="34"/>
      <c r="C500" s="34"/>
      <c r="D500" s="34"/>
      <c r="E500" s="91"/>
      <c r="F500" s="100"/>
    </row>
    <row r="501" spans="1:6" ht="12.75">
      <c r="A501" s="40"/>
      <c r="B501" s="40"/>
      <c r="C501" s="40"/>
      <c r="D501" s="40"/>
      <c r="E501" s="93"/>
      <c r="F501" s="100"/>
    </row>
    <row r="502" spans="1:6" ht="12.75">
      <c r="A502" s="34"/>
      <c r="B502" s="34"/>
      <c r="C502" s="34"/>
      <c r="D502" s="34"/>
      <c r="E502" s="91"/>
      <c r="F502" s="100"/>
    </row>
    <row r="503" spans="1:6" ht="12.75">
      <c r="A503" s="34"/>
      <c r="B503" s="34"/>
      <c r="C503" s="34"/>
      <c r="D503" s="34"/>
      <c r="E503" s="91"/>
      <c r="F503" s="100"/>
    </row>
    <row r="504" spans="1:6" ht="12.75">
      <c r="A504" s="34"/>
      <c r="B504" s="34"/>
      <c r="C504" s="34"/>
      <c r="D504" s="34"/>
      <c r="E504" s="91"/>
      <c r="F504" s="100"/>
    </row>
    <row r="505" spans="1:6" ht="12.75">
      <c r="A505" s="34"/>
      <c r="B505" s="34"/>
      <c r="C505" s="34"/>
      <c r="D505" s="34"/>
      <c r="E505" s="91"/>
      <c r="F505" s="100"/>
    </row>
    <row r="506" spans="1:6" ht="12.75">
      <c r="A506" s="34"/>
      <c r="B506" s="34"/>
      <c r="C506" s="34"/>
      <c r="D506" s="34"/>
      <c r="E506" s="91"/>
      <c r="F506" s="100"/>
    </row>
    <row r="507" spans="1:6" ht="12.75">
      <c r="A507" s="34"/>
      <c r="B507" s="34"/>
      <c r="C507" s="34"/>
      <c r="D507" s="34"/>
      <c r="E507" s="91"/>
      <c r="F507" s="100"/>
    </row>
    <row r="508" spans="1:6" ht="12.75">
      <c r="A508" s="34"/>
      <c r="B508" s="34"/>
      <c r="C508" s="34"/>
      <c r="D508" s="34"/>
      <c r="E508" s="91"/>
      <c r="F508" s="100"/>
    </row>
    <row r="509" spans="1:6" ht="12.75">
      <c r="A509" s="34"/>
      <c r="B509" s="34"/>
      <c r="C509" s="34"/>
      <c r="D509" s="34"/>
      <c r="E509" s="91"/>
      <c r="F509" s="100"/>
    </row>
    <row r="510" spans="1:6" ht="12.75">
      <c r="A510" s="34"/>
      <c r="B510" s="34"/>
      <c r="C510" s="34"/>
      <c r="D510" s="34"/>
      <c r="E510" s="91"/>
      <c r="F510" s="100"/>
    </row>
    <row r="511" spans="1:6" ht="12.75">
      <c r="A511" s="34"/>
      <c r="B511" s="34"/>
      <c r="C511" s="34"/>
      <c r="D511" s="34"/>
      <c r="E511" s="91"/>
      <c r="F511" s="100"/>
    </row>
    <row r="512" spans="1:6" ht="12.75">
      <c r="A512" s="34"/>
      <c r="B512" s="34"/>
      <c r="C512" s="34"/>
      <c r="D512" s="34"/>
      <c r="E512" s="91"/>
      <c r="F512" s="100"/>
    </row>
    <row r="513" spans="1:6" ht="12.75">
      <c r="A513" s="34"/>
      <c r="B513" s="34"/>
      <c r="C513" s="34"/>
      <c r="D513" s="34"/>
      <c r="E513" s="91"/>
      <c r="F513" s="100"/>
    </row>
    <row r="514" spans="1:6" ht="12.75">
      <c r="A514" s="34"/>
      <c r="B514" s="34"/>
      <c r="C514" s="34"/>
      <c r="D514" s="34"/>
      <c r="E514" s="91"/>
      <c r="F514" s="100"/>
    </row>
    <row r="515" spans="1:6" ht="12.75">
      <c r="A515" s="34"/>
      <c r="B515" s="34"/>
      <c r="C515" s="34"/>
      <c r="D515" s="34"/>
      <c r="E515" s="91"/>
      <c r="F515" s="100"/>
    </row>
    <row r="516" spans="1:6" ht="12.75">
      <c r="A516" s="34"/>
      <c r="B516" s="34"/>
      <c r="C516" s="34"/>
      <c r="D516" s="34"/>
      <c r="E516" s="91"/>
      <c r="F516" s="100"/>
    </row>
    <row r="517" spans="1:6" ht="12.75">
      <c r="A517" s="34"/>
      <c r="B517" s="34"/>
      <c r="C517" s="34"/>
      <c r="D517" s="34"/>
      <c r="E517" s="91"/>
      <c r="F517" s="100"/>
    </row>
    <row r="518" spans="1:6" ht="12.75">
      <c r="A518" s="34"/>
      <c r="B518" s="34"/>
      <c r="C518" s="34"/>
      <c r="D518" s="34"/>
      <c r="E518" s="91"/>
      <c r="F518" s="100"/>
    </row>
    <row r="519" spans="1:6" ht="12.75">
      <c r="A519" s="34"/>
      <c r="B519" s="34"/>
      <c r="C519" s="34"/>
      <c r="D519" s="34"/>
      <c r="E519" s="91"/>
      <c r="F519" s="100"/>
    </row>
    <row r="520" spans="1:6" ht="12.75">
      <c r="A520" s="34"/>
      <c r="B520" s="34"/>
      <c r="C520" s="34"/>
      <c r="D520" s="34"/>
      <c r="E520" s="91"/>
      <c r="F520" s="100"/>
    </row>
    <row r="521" spans="1:6" ht="12.75">
      <c r="A521" s="34"/>
      <c r="B521" s="34"/>
      <c r="C521" s="34"/>
      <c r="D521" s="34"/>
      <c r="E521" s="91"/>
      <c r="F521" s="100"/>
    </row>
    <row r="522" spans="1:6" ht="12.75">
      <c r="A522" s="34"/>
      <c r="B522" s="34"/>
      <c r="C522" s="34"/>
      <c r="D522" s="34"/>
      <c r="E522" s="91"/>
      <c r="F522" s="100"/>
    </row>
    <row r="523" spans="1:6" ht="12.75">
      <c r="A523" s="34"/>
      <c r="B523" s="34"/>
      <c r="C523" s="34"/>
      <c r="D523" s="34"/>
      <c r="E523" s="91"/>
      <c r="F523" s="100"/>
    </row>
    <row r="524" spans="1:6" ht="12.75">
      <c r="A524" s="34"/>
      <c r="B524" s="34"/>
      <c r="C524" s="34"/>
      <c r="D524" s="34"/>
      <c r="E524" s="91"/>
      <c r="F524" s="100"/>
    </row>
    <row r="525" spans="1:6" ht="12.75">
      <c r="A525" s="34"/>
      <c r="B525" s="34"/>
      <c r="C525" s="34"/>
      <c r="D525" s="34"/>
      <c r="E525" s="91"/>
      <c r="F525" s="100"/>
    </row>
    <row r="526" spans="1:6" ht="12.75">
      <c r="A526" s="34"/>
      <c r="B526" s="34"/>
      <c r="C526" s="34"/>
      <c r="D526" s="34"/>
      <c r="E526" s="91"/>
      <c r="F526" s="100"/>
    </row>
    <row r="527" spans="1:6" ht="12.75">
      <c r="A527" s="34"/>
      <c r="B527" s="34"/>
      <c r="C527" s="34"/>
      <c r="D527" s="34"/>
      <c r="E527" s="91"/>
      <c r="F527" s="100"/>
    </row>
    <row r="528" spans="1:6" ht="12.75">
      <c r="A528" s="34"/>
      <c r="B528" s="34"/>
      <c r="C528" s="34"/>
      <c r="D528" s="34"/>
      <c r="E528" s="91"/>
      <c r="F528" s="100"/>
    </row>
    <row r="529" spans="1:6" ht="12.75">
      <c r="A529" s="34"/>
      <c r="B529" s="34"/>
      <c r="C529" s="34"/>
      <c r="D529" s="34"/>
      <c r="E529" s="91"/>
      <c r="F529" s="100"/>
    </row>
    <row r="530" spans="1:6" ht="12.75">
      <c r="A530" s="34"/>
      <c r="B530" s="34"/>
      <c r="C530" s="34"/>
      <c r="D530" s="34"/>
      <c r="E530" s="91"/>
      <c r="F530" s="100"/>
    </row>
    <row r="531" spans="1:6" ht="12.75">
      <c r="A531" s="34"/>
      <c r="B531" s="34"/>
      <c r="C531" s="34"/>
      <c r="D531" s="34"/>
      <c r="E531" s="91"/>
      <c r="F531" s="100"/>
    </row>
    <row r="532" spans="1:6" ht="12.75">
      <c r="A532" s="34"/>
      <c r="B532" s="34"/>
      <c r="C532" s="34"/>
      <c r="D532" s="34"/>
      <c r="E532" s="91"/>
      <c r="F532" s="100"/>
    </row>
    <row r="533" spans="1:6" ht="12.75">
      <c r="A533" s="34"/>
      <c r="B533" s="34"/>
      <c r="C533" s="34"/>
      <c r="D533" s="34"/>
      <c r="E533" s="91"/>
      <c r="F533" s="100"/>
    </row>
    <row r="534" spans="1:6" ht="12.75">
      <c r="A534" s="34"/>
      <c r="B534" s="34"/>
      <c r="C534" s="34"/>
      <c r="D534" s="34"/>
      <c r="E534" s="91"/>
      <c r="F534" s="100"/>
    </row>
    <row r="535" spans="1:6" ht="12.75">
      <c r="A535" s="34"/>
      <c r="B535" s="34"/>
      <c r="C535" s="34"/>
      <c r="D535" s="34"/>
      <c r="E535" s="91"/>
      <c r="F535" s="100"/>
    </row>
    <row r="536" spans="1:6" ht="12.75">
      <c r="A536" s="34"/>
      <c r="B536" s="34"/>
      <c r="C536" s="34"/>
      <c r="D536" s="34"/>
      <c r="E536" s="91"/>
      <c r="F536" s="100"/>
    </row>
    <row r="537" spans="1:6" ht="12.75">
      <c r="A537" s="34"/>
      <c r="B537" s="34"/>
      <c r="C537" s="34"/>
      <c r="D537" s="34"/>
      <c r="E537" s="91"/>
      <c r="F537" s="100"/>
    </row>
    <row r="538" spans="1:6" ht="12.75">
      <c r="A538" s="34"/>
      <c r="B538" s="34"/>
      <c r="C538" s="34"/>
      <c r="D538" s="34"/>
      <c r="E538" s="91"/>
      <c r="F538" s="100"/>
    </row>
    <row r="539" spans="1:6" ht="12.75">
      <c r="A539" s="34"/>
      <c r="B539" s="34"/>
      <c r="C539" s="34"/>
      <c r="D539" s="34"/>
      <c r="E539" s="91"/>
      <c r="F539" s="100"/>
    </row>
    <row r="540" spans="1:6" ht="12.75">
      <c r="A540" s="34"/>
      <c r="B540" s="34"/>
      <c r="C540" s="34"/>
      <c r="D540" s="34"/>
      <c r="E540" s="91"/>
      <c r="F540" s="100"/>
    </row>
    <row r="541" spans="1:6" ht="12.75">
      <c r="A541" s="34"/>
      <c r="B541" s="34"/>
      <c r="C541" s="34"/>
      <c r="D541" s="34"/>
      <c r="E541" s="91"/>
      <c r="F541" s="100"/>
    </row>
    <row r="542" spans="1:6" ht="12.75">
      <c r="A542" s="34"/>
      <c r="B542" s="34"/>
      <c r="C542" s="34"/>
      <c r="D542" s="34"/>
      <c r="E542" s="91"/>
      <c r="F542" s="100"/>
    </row>
    <row r="543" spans="1:6" ht="12.75">
      <c r="A543" s="34"/>
      <c r="B543" s="34"/>
      <c r="C543" s="34"/>
      <c r="D543" s="34"/>
      <c r="E543" s="91"/>
      <c r="F543" s="100"/>
    </row>
    <row r="544" spans="1:6" ht="12.75">
      <c r="A544" s="34"/>
      <c r="B544" s="34"/>
      <c r="C544" s="34"/>
      <c r="D544" s="34"/>
      <c r="E544" s="91"/>
      <c r="F544" s="100"/>
    </row>
    <row r="545" spans="1:6" ht="12.75">
      <c r="A545" s="34"/>
      <c r="B545" s="34"/>
      <c r="C545" s="34"/>
      <c r="D545" s="34"/>
      <c r="E545" s="91"/>
      <c r="F545" s="100"/>
    </row>
    <row r="546" spans="1:6" ht="12.75">
      <c r="A546" s="34"/>
      <c r="B546" s="34"/>
      <c r="C546" s="34"/>
      <c r="D546" s="34"/>
      <c r="E546" s="91"/>
      <c r="F546" s="100"/>
    </row>
    <row r="547" spans="1:6" ht="12.75">
      <c r="A547" s="34"/>
      <c r="B547" s="34"/>
      <c r="C547" s="34"/>
      <c r="D547" s="34"/>
      <c r="E547" s="91"/>
      <c r="F547" s="100"/>
    </row>
    <row r="548" spans="1:6" ht="12.75">
      <c r="A548" s="34"/>
      <c r="B548" s="34"/>
      <c r="C548" s="34"/>
      <c r="D548" s="34"/>
      <c r="E548" s="91"/>
      <c r="F548" s="100"/>
    </row>
    <row r="549" spans="1:6" ht="12.75">
      <c r="A549" s="34"/>
      <c r="B549" s="34"/>
      <c r="C549" s="34"/>
      <c r="D549" s="34"/>
      <c r="E549" s="91"/>
      <c r="F549" s="100"/>
    </row>
    <row r="550" spans="1:6" ht="12.75">
      <c r="A550" s="34"/>
      <c r="B550" s="34"/>
      <c r="C550" s="34"/>
      <c r="D550" s="34"/>
      <c r="E550" s="91"/>
      <c r="F550" s="100"/>
    </row>
    <row r="551" spans="1:6" ht="12.75">
      <c r="A551" s="34"/>
      <c r="B551" s="34"/>
      <c r="C551" s="34"/>
      <c r="D551" s="34"/>
      <c r="E551" s="91"/>
      <c r="F551" s="100"/>
    </row>
    <row r="552" spans="1:6" ht="12.75">
      <c r="A552" s="34"/>
      <c r="B552" s="34"/>
      <c r="C552" s="34"/>
      <c r="D552" s="34"/>
      <c r="E552" s="91"/>
      <c r="F552" s="100"/>
    </row>
    <row r="553" spans="1:6" ht="12.75">
      <c r="A553" s="34"/>
      <c r="B553" s="34"/>
      <c r="C553" s="34"/>
      <c r="D553" s="34"/>
      <c r="E553" s="91"/>
      <c r="F553" s="100"/>
    </row>
    <row r="554" spans="1:6" ht="12.75">
      <c r="A554" s="34"/>
      <c r="B554" s="34"/>
      <c r="C554" s="34"/>
      <c r="D554" s="34"/>
      <c r="E554" s="91"/>
      <c r="F554" s="100"/>
    </row>
    <row r="555" spans="1:6" ht="12.75">
      <c r="A555" s="34"/>
      <c r="B555" s="34"/>
      <c r="C555" s="34"/>
      <c r="D555" s="34"/>
      <c r="E555" s="91"/>
      <c r="F555" s="100"/>
    </row>
    <row r="556" spans="1:6" ht="12.75">
      <c r="A556" s="34"/>
      <c r="B556" s="34"/>
      <c r="C556" s="34"/>
      <c r="D556" s="34"/>
      <c r="E556" s="91"/>
      <c r="F556" s="100"/>
    </row>
    <row r="557" spans="1:6" ht="12.75">
      <c r="A557" s="34"/>
      <c r="B557" s="34"/>
      <c r="C557" s="34"/>
      <c r="D557" s="34"/>
      <c r="E557" s="91"/>
      <c r="F557" s="100"/>
    </row>
    <row r="558" spans="1:6" ht="12.75">
      <c r="A558" s="34"/>
      <c r="B558" s="34"/>
      <c r="C558" s="34"/>
      <c r="D558" s="34"/>
      <c r="E558" s="91"/>
      <c r="F558" s="100"/>
    </row>
    <row r="559" spans="1:6" ht="12.75">
      <c r="A559" s="34"/>
      <c r="B559" s="34"/>
      <c r="C559" s="34"/>
      <c r="D559" s="34"/>
      <c r="E559" s="91"/>
      <c r="F559" s="100"/>
    </row>
    <row r="560" spans="1:6" ht="12.75">
      <c r="A560" s="34"/>
      <c r="B560" s="34"/>
      <c r="C560" s="34"/>
      <c r="D560" s="34"/>
      <c r="E560" s="91"/>
      <c r="F560" s="100"/>
    </row>
    <row r="561" spans="1:6" ht="12.75">
      <c r="A561" s="34"/>
      <c r="B561" s="34"/>
      <c r="C561" s="34"/>
      <c r="D561" s="34"/>
      <c r="E561" s="91"/>
      <c r="F561" s="100"/>
    </row>
    <row r="562" spans="1:6" ht="12.75">
      <c r="A562" s="34"/>
      <c r="B562" s="34"/>
      <c r="C562" s="34"/>
      <c r="D562" s="34"/>
      <c r="E562" s="91"/>
      <c r="F562" s="100"/>
    </row>
    <row r="563" spans="1:6" ht="12.75">
      <c r="A563" s="34"/>
      <c r="B563" s="34"/>
      <c r="C563" s="34"/>
      <c r="D563" s="34"/>
      <c r="E563" s="91"/>
      <c r="F563" s="100"/>
    </row>
    <row r="564" spans="1:6" ht="12.75">
      <c r="A564" s="34"/>
      <c r="B564" s="34"/>
      <c r="C564" s="34"/>
      <c r="D564" s="34"/>
      <c r="E564" s="91"/>
      <c r="F564" s="100"/>
    </row>
    <row r="565" spans="1:6" ht="12.75">
      <c r="A565" s="34"/>
      <c r="B565" s="34"/>
      <c r="C565" s="34"/>
      <c r="D565" s="34"/>
      <c r="E565" s="91"/>
      <c r="F565" s="100"/>
    </row>
    <row r="566" spans="1:6" ht="12.75">
      <c r="A566" s="34"/>
      <c r="B566" s="34"/>
      <c r="C566" s="34"/>
      <c r="D566" s="34"/>
      <c r="E566" s="91"/>
      <c r="F566" s="100"/>
    </row>
    <row r="567" spans="1:6" ht="12.75">
      <c r="A567" s="34"/>
      <c r="B567" s="34"/>
      <c r="C567" s="34"/>
      <c r="D567" s="34"/>
      <c r="E567" s="91"/>
      <c r="F567" s="100"/>
    </row>
    <row r="568" spans="1:6" ht="12.75">
      <c r="A568" s="34"/>
      <c r="B568" s="34"/>
      <c r="C568" s="34"/>
      <c r="D568" s="34"/>
      <c r="E568" s="91"/>
      <c r="F568" s="100"/>
    </row>
    <row r="569" spans="1:6" ht="12.75">
      <c r="A569" s="34"/>
      <c r="B569" s="34"/>
      <c r="C569" s="34"/>
      <c r="D569" s="34"/>
      <c r="E569" s="91"/>
      <c r="F569" s="100"/>
    </row>
    <row r="570" spans="1:6" ht="12.75">
      <c r="A570" s="34"/>
      <c r="B570" s="34"/>
      <c r="C570" s="34"/>
      <c r="D570" s="34"/>
      <c r="E570" s="91"/>
      <c r="F570" s="100"/>
    </row>
    <row r="571" spans="1:6" ht="12.75">
      <c r="A571" s="34"/>
      <c r="B571" s="34"/>
      <c r="C571" s="34"/>
      <c r="D571" s="34"/>
      <c r="E571" s="91"/>
      <c r="F571" s="100"/>
    </row>
    <row r="572" spans="1:6" ht="12.75">
      <c r="A572" s="34"/>
      <c r="B572" s="34"/>
      <c r="C572" s="34"/>
      <c r="D572" s="34"/>
      <c r="E572" s="91"/>
      <c r="F572" s="100"/>
    </row>
    <row r="573" spans="1:6" ht="12.75">
      <c r="A573" s="34"/>
      <c r="B573" s="34"/>
      <c r="C573" s="34"/>
      <c r="D573" s="34"/>
      <c r="E573" s="91"/>
      <c r="F573" s="100"/>
    </row>
    <row r="574" spans="1:6" ht="12.75">
      <c r="A574" s="34"/>
      <c r="B574" s="34"/>
      <c r="C574" s="34"/>
      <c r="D574" s="34"/>
      <c r="E574" s="91"/>
      <c r="F574" s="100"/>
    </row>
    <row r="575" spans="1:6" ht="12.75">
      <c r="A575" s="34"/>
      <c r="B575" s="34"/>
      <c r="C575" s="34"/>
      <c r="D575" s="34"/>
      <c r="E575" s="91"/>
      <c r="F575" s="100"/>
    </row>
    <row r="576" spans="1:6" ht="12.75">
      <c r="A576" s="40"/>
      <c r="B576" s="40"/>
      <c r="C576" s="40"/>
      <c r="D576" s="40"/>
      <c r="E576" s="93"/>
      <c r="F576" s="100"/>
    </row>
    <row r="577" spans="1:6" ht="12.75">
      <c r="A577" s="34"/>
      <c r="B577" s="34"/>
      <c r="C577" s="34"/>
      <c r="D577" s="34"/>
      <c r="E577" s="91"/>
      <c r="F577" s="100"/>
    </row>
    <row r="578" spans="1:6" ht="12.75">
      <c r="A578" s="34"/>
      <c r="B578" s="34"/>
      <c r="C578" s="34"/>
      <c r="D578" s="34"/>
      <c r="E578" s="91"/>
      <c r="F578" s="100"/>
    </row>
    <row r="579" spans="1:6" ht="12.75">
      <c r="A579" s="34"/>
      <c r="B579" s="34"/>
      <c r="C579" s="34"/>
      <c r="D579" s="34"/>
      <c r="E579" s="91"/>
      <c r="F579" s="100"/>
    </row>
    <row r="580" spans="1:6" ht="12.75">
      <c r="A580" s="34"/>
      <c r="B580" s="34"/>
      <c r="C580" s="34"/>
      <c r="D580" s="34"/>
      <c r="E580" s="91"/>
      <c r="F580" s="100"/>
    </row>
    <row r="581" spans="1:6" ht="12.75">
      <c r="A581" s="34"/>
      <c r="B581" s="34"/>
      <c r="C581" s="34"/>
      <c r="D581" s="34"/>
      <c r="E581" s="91"/>
      <c r="F581" s="100"/>
    </row>
    <row r="582" spans="1:6" ht="12.75">
      <c r="A582" s="34"/>
      <c r="B582" s="34"/>
      <c r="C582" s="34"/>
      <c r="D582" s="34"/>
      <c r="E582" s="91"/>
      <c r="F582" s="100"/>
    </row>
    <row r="583" spans="1:6" ht="12.75">
      <c r="A583" s="34"/>
      <c r="B583" s="34"/>
      <c r="C583" s="34"/>
      <c r="D583" s="34"/>
      <c r="E583" s="91"/>
      <c r="F583" s="100"/>
    </row>
    <row r="584" spans="1:6" ht="12.75">
      <c r="A584" s="34"/>
      <c r="B584" s="34"/>
      <c r="C584" s="34"/>
      <c r="D584" s="34"/>
      <c r="E584" s="91"/>
      <c r="F584" s="100"/>
    </row>
    <row r="585" spans="1:6" ht="12.75">
      <c r="A585" s="34"/>
      <c r="B585" s="34"/>
      <c r="C585" s="34"/>
      <c r="D585" s="34"/>
      <c r="E585" s="91"/>
      <c r="F585" s="100"/>
    </row>
    <row r="586" spans="1:6" ht="12.75">
      <c r="A586" s="34"/>
      <c r="B586" s="34"/>
      <c r="C586" s="34"/>
      <c r="D586" s="34"/>
      <c r="E586" s="91"/>
      <c r="F586" s="100"/>
    </row>
    <row r="587" spans="1:6" ht="12.75">
      <c r="A587" s="34"/>
      <c r="B587" s="34"/>
      <c r="C587" s="34"/>
      <c r="D587" s="34"/>
      <c r="E587" s="91"/>
      <c r="F587" s="100"/>
    </row>
    <row r="588" spans="1:6" ht="12.75">
      <c r="A588" s="34"/>
      <c r="B588" s="34"/>
      <c r="C588" s="34"/>
      <c r="D588" s="34"/>
      <c r="E588" s="91"/>
      <c r="F588" s="100"/>
    </row>
    <row r="589" spans="1:6" ht="12.75">
      <c r="A589" s="34"/>
      <c r="B589" s="34"/>
      <c r="C589" s="34"/>
      <c r="D589" s="34"/>
      <c r="E589" s="91"/>
      <c r="F589" s="100"/>
    </row>
    <row r="590" spans="1:6" ht="12.75">
      <c r="A590" s="34"/>
      <c r="B590" s="34"/>
      <c r="C590" s="34"/>
      <c r="D590" s="34"/>
      <c r="E590" s="91"/>
      <c r="F590" s="100"/>
    </row>
    <row r="591" spans="1:6" ht="12.75">
      <c r="A591" s="34"/>
      <c r="B591" s="34"/>
      <c r="C591" s="34"/>
      <c r="D591" s="34"/>
      <c r="E591" s="91"/>
      <c r="F591" s="100"/>
    </row>
    <row r="592" spans="1:6" ht="12.75">
      <c r="A592" s="34"/>
      <c r="B592" s="34"/>
      <c r="C592" s="34"/>
      <c r="D592" s="34"/>
      <c r="E592" s="91"/>
      <c r="F592" s="100"/>
    </row>
    <row r="593" spans="1:6" ht="12.75">
      <c r="A593" s="34"/>
      <c r="B593" s="34"/>
      <c r="C593" s="34"/>
      <c r="D593" s="34"/>
      <c r="E593" s="91"/>
      <c r="F593" s="100"/>
    </row>
    <row r="594" spans="1:6" ht="12.75">
      <c r="A594" s="34"/>
      <c r="B594" s="34"/>
      <c r="C594" s="34"/>
      <c r="D594" s="34"/>
      <c r="E594" s="91"/>
      <c r="F594" s="100"/>
    </row>
    <row r="595" spans="1:6" ht="12.75">
      <c r="A595" s="34"/>
      <c r="B595" s="34"/>
      <c r="C595" s="34"/>
      <c r="D595" s="34"/>
      <c r="E595" s="91"/>
      <c r="F595" s="100"/>
    </row>
    <row r="596" spans="1:6" ht="12.75">
      <c r="A596" s="34"/>
      <c r="B596" s="34"/>
      <c r="C596" s="34"/>
      <c r="D596" s="34"/>
      <c r="E596" s="91"/>
      <c r="F596" s="100"/>
    </row>
    <row r="597" spans="1:6" ht="12.75">
      <c r="A597" s="34"/>
      <c r="B597" s="34"/>
      <c r="C597" s="34"/>
      <c r="D597" s="34"/>
      <c r="E597" s="91"/>
      <c r="F597" s="100"/>
    </row>
    <row r="598" spans="1:6" ht="12.75">
      <c r="A598" s="34"/>
      <c r="B598" s="34"/>
      <c r="C598" s="34"/>
      <c r="D598" s="34"/>
      <c r="E598" s="91"/>
      <c r="F598" s="100"/>
    </row>
    <row r="599" spans="1:6" ht="12.75">
      <c r="A599" s="40"/>
      <c r="B599" s="40"/>
      <c r="C599" s="40"/>
      <c r="D599" s="40"/>
      <c r="E599" s="93"/>
      <c r="F599" s="100"/>
    </row>
    <row r="600" spans="1:6" ht="12.75">
      <c r="A600" s="34"/>
      <c r="B600" s="34"/>
      <c r="C600" s="34"/>
      <c r="D600" s="34"/>
      <c r="E600" s="91"/>
      <c r="F600" s="100"/>
    </row>
    <row r="601" spans="1:6" ht="12.75">
      <c r="A601" s="34"/>
      <c r="B601" s="34"/>
      <c r="C601" s="34"/>
      <c r="D601" s="34"/>
      <c r="E601" s="91"/>
      <c r="F601" s="100"/>
    </row>
    <row r="602" spans="1:6" ht="12.75">
      <c r="A602" s="34"/>
      <c r="B602" s="34"/>
      <c r="C602" s="34"/>
      <c r="D602" s="34"/>
      <c r="E602" s="91"/>
      <c r="F602" s="100"/>
    </row>
    <row r="603" spans="1:6" ht="12.75">
      <c r="A603" s="34"/>
      <c r="B603" s="34"/>
      <c r="C603" s="34"/>
      <c r="D603" s="34"/>
      <c r="E603" s="91"/>
      <c r="F603" s="100"/>
    </row>
    <row r="604" spans="1:6" ht="12.75">
      <c r="A604" s="34"/>
      <c r="B604" s="34"/>
      <c r="C604" s="34"/>
      <c r="D604" s="34"/>
      <c r="E604" s="91"/>
      <c r="F604" s="100"/>
    </row>
    <row r="605" spans="1:6" ht="12.75">
      <c r="A605" s="34"/>
      <c r="B605" s="34"/>
      <c r="C605" s="34"/>
      <c r="D605" s="34"/>
      <c r="E605" s="91"/>
      <c r="F605" s="100"/>
    </row>
    <row r="606" spans="1:6" ht="12.75">
      <c r="A606" s="34"/>
      <c r="B606" s="34"/>
      <c r="C606" s="34"/>
      <c r="D606" s="34"/>
      <c r="E606" s="91"/>
      <c r="F606" s="100"/>
    </row>
    <row r="607" spans="1:6" ht="12.75">
      <c r="A607" s="34"/>
      <c r="B607" s="34"/>
      <c r="C607" s="34"/>
      <c r="D607" s="34"/>
      <c r="E607" s="91"/>
      <c r="F607" s="100"/>
    </row>
    <row r="608" spans="1:6" ht="12.75">
      <c r="A608" s="34"/>
      <c r="B608" s="34"/>
      <c r="C608" s="34"/>
      <c r="D608" s="34"/>
      <c r="E608" s="91"/>
      <c r="F608" s="100"/>
    </row>
    <row r="609" spans="1:6" ht="12.75">
      <c r="A609" s="34"/>
      <c r="B609" s="34"/>
      <c r="C609" s="34"/>
      <c r="D609" s="34"/>
      <c r="E609" s="91"/>
      <c r="F609" s="100"/>
    </row>
    <row r="610" spans="1:6" ht="12.75">
      <c r="A610" s="34"/>
      <c r="B610" s="34"/>
      <c r="C610" s="34"/>
      <c r="D610" s="34"/>
      <c r="E610" s="91"/>
      <c r="F610" s="100"/>
    </row>
    <row r="611" spans="1:6" ht="12.75">
      <c r="A611" s="34"/>
      <c r="B611" s="34"/>
      <c r="C611" s="34"/>
      <c r="D611" s="34"/>
      <c r="E611" s="91"/>
      <c r="F611" s="100"/>
    </row>
    <row r="612" spans="1:6" ht="12.75">
      <c r="A612" s="34"/>
      <c r="B612" s="34"/>
      <c r="C612" s="34"/>
      <c r="D612" s="34"/>
      <c r="E612" s="91"/>
      <c r="F612" s="100"/>
    </row>
    <row r="613" spans="1:6" ht="12.75">
      <c r="A613" s="34"/>
      <c r="B613" s="34"/>
      <c r="C613" s="34"/>
      <c r="D613" s="34"/>
      <c r="E613" s="91"/>
      <c r="F613" s="100"/>
    </row>
    <row r="614" spans="1:6" ht="12.75">
      <c r="A614" s="34"/>
      <c r="B614" s="34"/>
      <c r="C614" s="34"/>
      <c r="D614" s="34"/>
      <c r="E614" s="91"/>
      <c r="F614" s="100"/>
    </row>
    <row r="615" spans="1:6" ht="12.75">
      <c r="A615" s="34"/>
      <c r="B615" s="34"/>
      <c r="C615" s="34"/>
      <c r="D615" s="34"/>
      <c r="E615" s="91"/>
      <c r="F615" s="100"/>
    </row>
    <row r="616" spans="1:6" ht="12.75">
      <c r="A616" s="34"/>
      <c r="B616" s="34"/>
      <c r="C616" s="34"/>
      <c r="D616" s="34"/>
      <c r="E616" s="91"/>
      <c r="F616" s="100"/>
    </row>
    <row r="617" spans="1:6" ht="12.75">
      <c r="A617" s="34"/>
      <c r="B617" s="34"/>
      <c r="C617" s="34"/>
      <c r="D617" s="34"/>
      <c r="E617" s="91"/>
      <c r="F617" s="100"/>
    </row>
    <row r="618" spans="1:6" ht="12.75">
      <c r="A618" s="34"/>
      <c r="B618" s="34"/>
      <c r="C618" s="34"/>
      <c r="D618" s="34"/>
      <c r="E618" s="91"/>
      <c r="F618" s="100"/>
    </row>
    <row r="619" spans="1:6" ht="12.75">
      <c r="A619" s="34"/>
      <c r="B619" s="34"/>
      <c r="C619" s="34"/>
      <c r="D619" s="34"/>
      <c r="E619" s="91"/>
      <c r="F619" s="100"/>
    </row>
    <row r="620" spans="1:6" ht="12.75">
      <c r="A620" s="34"/>
      <c r="B620" s="34"/>
      <c r="C620" s="34"/>
      <c r="D620" s="34"/>
      <c r="E620" s="91"/>
      <c r="F620" s="100"/>
    </row>
    <row r="621" spans="1:6" ht="12.75">
      <c r="A621" s="34"/>
      <c r="B621" s="34"/>
      <c r="C621" s="34"/>
      <c r="D621" s="34"/>
      <c r="E621" s="91"/>
      <c r="F621" s="100"/>
    </row>
    <row r="622" spans="1:6" ht="12.75">
      <c r="A622" s="34"/>
      <c r="B622" s="34"/>
      <c r="C622" s="34"/>
      <c r="D622" s="34"/>
      <c r="E622" s="91"/>
      <c r="F622" s="100"/>
    </row>
    <row r="623" spans="1:6" ht="12.75">
      <c r="A623" s="34"/>
      <c r="B623" s="34"/>
      <c r="C623" s="34"/>
      <c r="D623" s="34"/>
      <c r="E623" s="91"/>
      <c r="F623" s="100"/>
    </row>
    <row r="624" spans="1:6" ht="12.75">
      <c r="A624" s="34"/>
      <c r="B624" s="34"/>
      <c r="C624" s="34"/>
      <c r="D624" s="34"/>
      <c r="E624" s="91"/>
      <c r="F624" s="100"/>
    </row>
    <row r="625" spans="1:6" ht="12.75">
      <c r="A625" s="34"/>
      <c r="B625" s="34"/>
      <c r="C625" s="34"/>
      <c r="D625" s="34"/>
      <c r="E625" s="91"/>
      <c r="F625" s="100"/>
    </row>
    <row r="626" spans="1:6" ht="12.75">
      <c r="A626" s="34"/>
      <c r="B626" s="34"/>
      <c r="C626" s="34"/>
      <c r="D626" s="34"/>
      <c r="E626" s="91"/>
      <c r="F626" s="100"/>
    </row>
    <row r="627" spans="1:6" ht="12.75">
      <c r="A627" s="34"/>
      <c r="B627" s="34"/>
      <c r="C627" s="34"/>
      <c r="D627" s="34"/>
      <c r="E627" s="91"/>
      <c r="F627" s="100"/>
    </row>
    <row r="628" spans="1:6" ht="12.75">
      <c r="A628" s="34"/>
      <c r="B628" s="34"/>
      <c r="C628" s="34"/>
      <c r="D628" s="34"/>
      <c r="E628" s="91"/>
      <c r="F628" s="100"/>
    </row>
    <row r="629" spans="1:6" ht="12.75">
      <c r="A629" s="34"/>
      <c r="B629" s="34"/>
      <c r="C629" s="34"/>
      <c r="D629" s="34"/>
      <c r="E629" s="91"/>
      <c r="F629" s="100"/>
    </row>
    <row r="630" spans="1:6" ht="12.75">
      <c r="A630" s="34"/>
      <c r="B630" s="34"/>
      <c r="C630" s="34"/>
      <c r="D630" s="34"/>
      <c r="E630" s="91"/>
      <c r="F630" s="100"/>
    </row>
    <row r="631" spans="1:6" ht="12.75">
      <c r="A631" s="34"/>
      <c r="B631" s="34"/>
      <c r="C631" s="34"/>
      <c r="D631" s="34"/>
      <c r="E631" s="91"/>
      <c r="F631" s="100"/>
    </row>
    <row r="632" spans="1:6" ht="12.75">
      <c r="A632" s="34"/>
      <c r="B632" s="34"/>
      <c r="C632" s="34"/>
      <c r="D632" s="34"/>
      <c r="E632" s="91"/>
      <c r="F632" s="100"/>
    </row>
    <row r="633" spans="1:6" ht="12.75">
      <c r="A633" s="34"/>
      <c r="B633" s="34"/>
      <c r="C633" s="34"/>
      <c r="D633" s="34"/>
      <c r="E633" s="91"/>
      <c r="F633" s="100"/>
    </row>
    <row r="634" spans="1:6" ht="12.75">
      <c r="A634" s="34"/>
      <c r="B634" s="34"/>
      <c r="C634" s="34"/>
      <c r="D634" s="34"/>
      <c r="E634" s="91"/>
      <c r="F634" s="100"/>
    </row>
    <row r="635" spans="1:6" ht="12.75">
      <c r="A635" s="34"/>
      <c r="B635" s="34"/>
      <c r="C635" s="34"/>
      <c r="D635" s="34"/>
      <c r="E635" s="91"/>
      <c r="F635" s="100"/>
    </row>
    <row r="636" spans="1:6" ht="12.75">
      <c r="A636" s="34"/>
      <c r="B636" s="34"/>
      <c r="C636" s="34"/>
      <c r="D636" s="34"/>
      <c r="E636" s="91"/>
      <c r="F636" s="100"/>
    </row>
    <row r="637" spans="1:6" ht="12.75">
      <c r="A637" s="34"/>
      <c r="B637" s="34"/>
      <c r="C637" s="34"/>
      <c r="D637" s="34"/>
      <c r="E637" s="91"/>
      <c r="F637" s="100"/>
    </row>
    <row r="638" spans="1:6" ht="12.75">
      <c r="A638" s="34"/>
      <c r="B638" s="34"/>
      <c r="C638" s="34"/>
      <c r="D638" s="34"/>
      <c r="E638" s="91"/>
      <c r="F638" s="100"/>
    </row>
    <row r="639" spans="1:6" ht="12.75">
      <c r="A639" s="34"/>
      <c r="B639" s="34"/>
      <c r="C639" s="34"/>
      <c r="D639" s="34"/>
      <c r="E639" s="91"/>
      <c r="F639" s="100"/>
    </row>
    <row r="640" spans="1:6" ht="12.75">
      <c r="A640" s="34"/>
      <c r="B640" s="34"/>
      <c r="C640" s="34"/>
      <c r="D640" s="34"/>
      <c r="E640" s="91"/>
      <c r="F640" s="100"/>
    </row>
    <row r="641" spans="1:6" ht="12.75">
      <c r="A641" s="34"/>
      <c r="B641" s="34"/>
      <c r="C641" s="34"/>
      <c r="D641" s="34"/>
      <c r="E641" s="91"/>
      <c r="F641" s="100"/>
    </row>
    <row r="642" spans="1:6" ht="12.75">
      <c r="A642" s="34"/>
      <c r="B642" s="34"/>
      <c r="C642" s="34"/>
      <c r="D642" s="34"/>
      <c r="E642" s="91"/>
      <c r="F642" s="100"/>
    </row>
    <row r="643" spans="1:6" ht="12.75">
      <c r="A643" s="34"/>
      <c r="B643" s="34"/>
      <c r="C643" s="34"/>
      <c r="D643" s="34"/>
      <c r="E643" s="91"/>
      <c r="F643" s="100"/>
    </row>
    <row r="644" spans="1:6" ht="12.75">
      <c r="A644" s="34"/>
      <c r="B644" s="34"/>
      <c r="C644" s="34"/>
      <c r="D644" s="34"/>
      <c r="E644" s="91"/>
      <c r="F644" s="100"/>
    </row>
    <row r="645" spans="1:6" ht="12.75">
      <c r="A645" s="34"/>
      <c r="B645" s="34"/>
      <c r="C645" s="34"/>
      <c r="D645" s="34"/>
      <c r="E645" s="91"/>
      <c r="F645" s="100"/>
    </row>
    <row r="646" spans="1:6" ht="12.75">
      <c r="A646" s="34"/>
      <c r="B646" s="34"/>
      <c r="C646" s="34"/>
      <c r="D646" s="34"/>
      <c r="E646" s="94"/>
      <c r="F646" s="100"/>
    </row>
    <row r="647" spans="1:6" ht="12.75">
      <c r="A647" s="40"/>
      <c r="B647" s="40"/>
      <c r="C647" s="40"/>
      <c r="D647" s="40"/>
      <c r="E647" s="93"/>
      <c r="F647" s="100"/>
    </row>
    <row r="648" spans="1:6" ht="12.75">
      <c r="A648" s="34"/>
      <c r="B648" s="34"/>
      <c r="C648" s="34"/>
      <c r="D648" s="34"/>
      <c r="E648" s="91"/>
      <c r="F648" s="100"/>
    </row>
    <row r="649" spans="1:6" ht="12.75">
      <c r="A649" s="34"/>
      <c r="B649" s="34"/>
      <c r="C649" s="34"/>
      <c r="D649" s="34"/>
      <c r="E649" s="91"/>
      <c r="F649" s="100"/>
    </row>
    <row r="650" spans="1:6" ht="12.75">
      <c r="A650" s="34"/>
      <c r="B650" s="34"/>
      <c r="C650" s="34"/>
      <c r="D650" s="34"/>
      <c r="E650" s="91"/>
      <c r="F650" s="100"/>
    </row>
    <row r="651" spans="1:6" ht="12.75">
      <c r="A651" s="34"/>
      <c r="B651" s="34"/>
      <c r="C651" s="34"/>
      <c r="D651" s="34"/>
      <c r="E651" s="91"/>
      <c r="F651" s="100"/>
    </row>
    <row r="652" spans="1:6" ht="12.75">
      <c r="A652" s="34"/>
      <c r="B652" s="34"/>
      <c r="C652" s="34"/>
      <c r="D652" s="34"/>
      <c r="E652" s="91"/>
      <c r="F652" s="100"/>
    </row>
    <row r="653" spans="1:6" ht="12.75">
      <c r="A653" s="34"/>
      <c r="B653" s="34"/>
      <c r="C653" s="34"/>
      <c r="D653" s="34"/>
      <c r="E653" s="91"/>
      <c r="F653" s="100"/>
    </row>
    <row r="654" spans="1:6" ht="12.75">
      <c r="A654" s="34"/>
      <c r="B654" s="34"/>
      <c r="C654" s="34"/>
      <c r="D654" s="34"/>
      <c r="E654" s="91"/>
      <c r="F654" s="100"/>
    </row>
    <row r="655" spans="1:6" ht="12.75">
      <c r="A655" s="34"/>
      <c r="B655" s="34"/>
      <c r="C655" s="34"/>
      <c r="D655" s="34"/>
      <c r="E655" s="91"/>
      <c r="F655" s="100"/>
    </row>
    <row r="656" spans="1:6" ht="12.75">
      <c r="A656" s="34"/>
      <c r="B656" s="34"/>
      <c r="C656" s="34"/>
      <c r="D656" s="34"/>
      <c r="E656" s="91"/>
      <c r="F656" s="100"/>
    </row>
    <row r="657" spans="1:6" ht="12.75">
      <c r="A657" s="34"/>
      <c r="B657" s="34"/>
      <c r="C657" s="34"/>
      <c r="D657" s="34"/>
      <c r="E657" s="91"/>
      <c r="F657" s="100"/>
    </row>
    <row r="658" spans="1:6" ht="12.75">
      <c r="A658" s="34"/>
      <c r="B658" s="34"/>
      <c r="C658" s="34"/>
      <c r="D658" s="34"/>
      <c r="E658" s="91"/>
      <c r="F658" s="100"/>
    </row>
    <row r="659" spans="1:6" ht="12.75">
      <c r="A659" s="34"/>
      <c r="B659" s="34"/>
      <c r="C659" s="34"/>
      <c r="D659" s="34"/>
      <c r="E659" s="91"/>
      <c r="F659" s="100"/>
    </row>
    <row r="660" spans="1:6" ht="12.75">
      <c r="A660" s="34"/>
      <c r="B660" s="34"/>
      <c r="C660" s="34"/>
      <c r="D660" s="34"/>
      <c r="E660" s="91"/>
      <c r="F660" s="100"/>
    </row>
    <row r="661" spans="1:6" ht="12.75">
      <c r="A661" s="34"/>
      <c r="B661" s="34"/>
      <c r="C661" s="34"/>
      <c r="D661" s="34"/>
      <c r="E661" s="91"/>
      <c r="F661" s="100"/>
    </row>
    <row r="662" spans="1:6" ht="12.75">
      <c r="A662" s="34"/>
      <c r="B662" s="34"/>
      <c r="C662" s="34"/>
      <c r="D662" s="34"/>
      <c r="E662" s="91"/>
      <c r="F662" s="100"/>
    </row>
    <row r="663" spans="1:6" ht="12.75">
      <c r="A663" s="34"/>
      <c r="B663" s="34"/>
      <c r="C663" s="34"/>
      <c r="D663" s="34"/>
      <c r="E663" s="91"/>
      <c r="F663" s="100"/>
    </row>
    <row r="664" spans="1:6" ht="12.75">
      <c r="A664" s="34"/>
      <c r="B664" s="34"/>
      <c r="C664" s="34"/>
      <c r="D664" s="34"/>
      <c r="E664" s="91"/>
      <c r="F664" s="100"/>
    </row>
    <row r="665" spans="1:6" ht="12.75">
      <c r="A665" s="34"/>
      <c r="B665" s="34"/>
      <c r="C665" s="34"/>
      <c r="D665" s="34"/>
      <c r="E665" s="91"/>
      <c r="F665" s="100"/>
    </row>
    <row r="666" spans="1:6" ht="12.75">
      <c r="A666" s="34"/>
      <c r="B666" s="34"/>
      <c r="C666" s="34"/>
      <c r="D666" s="34"/>
      <c r="E666" s="91"/>
      <c r="F666" s="100"/>
    </row>
    <row r="667" spans="1:6" ht="12.75">
      <c r="A667" s="34"/>
      <c r="B667" s="34"/>
      <c r="C667" s="34"/>
      <c r="D667" s="34"/>
      <c r="E667" s="91"/>
      <c r="F667" s="100"/>
    </row>
    <row r="668" spans="1:6" ht="12.75">
      <c r="A668" s="34"/>
      <c r="B668" s="34"/>
      <c r="C668" s="34"/>
      <c r="D668" s="34"/>
      <c r="E668" s="91"/>
      <c r="F668" s="100"/>
    </row>
    <row r="669" spans="1:6" ht="12.75">
      <c r="A669" s="34"/>
      <c r="B669" s="34"/>
      <c r="C669" s="34"/>
      <c r="D669" s="34"/>
      <c r="E669" s="91"/>
      <c r="F669" s="100"/>
    </row>
    <row r="670" spans="1:6" ht="12.75">
      <c r="A670" s="34"/>
      <c r="B670" s="34"/>
      <c r="C670" s="34"/>
      <c r="D670" s="34"/>
      <c r="E670" s="91"/>
      <c r="F670" s="100"/>
    </row>
    <row r="671" spans="1:6" ht="12.75">
      <c r="A671" s="34"/>
      <c r="B671" s="34"/>
      <c r="C671" s="34"/>
      <c r="D671" s="34"/>
      <c r="E671" s="91"/>
      <c r="F671" s="100"/>
    </row>
    <row r="672" spans="1:6" ht="12.75">
      <c r="A672" s="34"/>
      <c r="B672" s="34"/>
      <c r="C672" s="34"/>
      <c r="D672" s="34"/>
      <c r="E672" s="91"/>
      <c r="F672" s="100"/>
    </row>
    <row r="673" spans="1:6" ht="12.75">
      <c r="A673" s="34"/>
      <c r="B673" s="34"/>
      <c r="C673" s="34"/>
      <c r="D673" s="34"/>
      <c r="E673" s="91"/>
      <c r="F673" s="100"/>
    </row>
    <row r="674" spans="1:6" ht="12.75">
      <c r="A674" s="34"/>
      <c r="B674" s="34"/>
      <c r="C674" s="34"/>
      <c r="D674" s="34"/>
      <c r="E674" s="91"/>
      <c r="F674" s="100"/>
    </row>
    <row r="675" spans="1:6" ht="12.75">
      <c r="A675" s="34"/>
      <c r="B675" s="34"/>
      <c r="C675" s="34"/>
      <c r="D675" s="34"/>
      <c r="E675" s="91"/>
      <c r="F675" s="100"/>
    </row>
    <row r="676" spans="1:6" ht="12.75">
      <c r="A676" s="34"/>
      <c r="B676" s="34"/>
      <c r="C676" s="34"/>
      <c r="D676" s="34"/>
      <c r="E676" s="91"/>
      <c r="F676" s="100"/>
    </row>
    <row r="677" spans="1:6" ht="12.75">
      <c r="A677" s="34"/>
      <c r="B677" s="34"/>
      <c r="C677" s="34"/>
      <c r="D677" s="34"/>
      <c r="E677" s="91"/>
      <c r="F677" s="100"/>
    </row>
    <row r="678" spans="1:6" ht="12.75">
      <c r="A678" s="34"/>
      <c r="B678" s="34"/>
      <c r="C678" s="34"/>
      <c r="D678" s="34"/>
      <c r="E678" s="91"/>
      <c r="F678" s="100"/>
    </row>
    <row r="679" spans="1:6" ht="12.75">
      <c r="A679" s="34"/>
      <c r="B679" s="34"/>
      <c r="C679" s="34"/>
      <c r="D679" s="34"/>
      <c r="E679" s="91"/>
      <c r="F679" s="100"/>
    </row>
    <row r="680" spans="1:6" ht="12.75">
      <c r="A680" s="40"/>
      <c r="B680" s="40"/>
      <c r="C680" s="40"/>
      <c r="D680" s="40"/>
      <c r="E680" s="93"/>
      <c r="F680" s="100"/>
    </row>
    <row r="681" spans="1:6" ht="12.75">
      <c r="A681" s="34"/>
      <c r="B681" s="34"/>
      <c r="C681" s="34"/>
      <c r="D681" s="34"/>
      <c r="E681" s="91"/>
      <c r="F681" s="100"/>
    </row>
    <row r="682" spans="1:6" ht="12.75">
      <c r="A682" s="34"/>
      <c r="B682" s="34"/>
      <c r="C682" s="34"/>
      <c r="D682" s="34"/>
      <c r="E682" s="91"/>
      <c r="F682" s="100"/>
    </row>
    <row r="683" spans="1:6" ht="12.75">
      <c r="A683" s="34"/>
      <c r="B683" s="34"/>
      <c r="C683" s="34"/>
      <c r="D683" s="34"/>
      <c r="E683" s="91"/>
      <c r="F683" s="100"/>
    </row>
    <row r="684" spans="1:6" ht="12.75">
      <c r="A684" s="34"/>
      <c r="B684" s="34"/>
      <c r="C684" s="34"/>
      <c r="D684" s="34"/>
      <c r="E684" s="91"/>
      <c r="F684" s="100"/>
    </row>
    <row r="685" spans="1:6" ht="12.75">
      <c r="A685" s="34"/>
      <c r="B685" s="34"/>
      <c r="C685" s="34"/>
      <c r="D685" s="34"/>
      <c r="E685" s="91"/>
      <c r="F685" s="100"/>
    </row>
    <row r="686" spans="1:6" ht="12.75">
      <c r="A686" s="34"/>
      <c r="B686" s="34"/>
      <c r="C686" s="34"/>
      <c r="D686" s="34"/>
      <c r="E686" s="91"/>
      <c r="F686" s="100"/>
    </row>
    <row r="687" spans="1:6" ht="12.75">
      <c r="A687" s="34"/>
      <c r="B687" s="34"/>
      <c r="C687" s="34"/>
      <c r="D687" s="34"/>
      <c r="E687" s="91"/>
      <c r="F687" s="100"/>
    </row>
    <row r="688" spans="1:6" ht="12.75">
      <c r="A688" s="34"/>
      <c r="B688" s="34"/>
      <c r="C688" s="34"/>
      <c r="D688" s="34"/>
      <c r="E688" s="91"/>
      <c r="F688" s="100"/>
    </row>
    <row r="689" spans="1:6" ht="12.75">
      <c r="A689" s="34"/>
      <c r="B689" s="34"/>
      <c r="C689" s="34"/>
      <c r="D689" s="34"/>
      <c r="E689" s="91"/>
      <c r="F689" s="100"/>
    </row>
    <row r="690" spans="1:6" ht="12.75">
      <c r="A690" s="34"/>
      <c r="B690" s="34"/>
      <c r="C690" s="34"/>
      <c r="D690" s="34"/>
      <c r="E690" s="91"/>
      <c r="F690" s="100"/>
    </row>
    <row r="691" spans="1:6" ht="12.75">
      <c r="A691" s="34"/>
      <c r="B691" s="34"/>
      <c r="C691" s="34"/>
      <c r="D691" s="34"/>
      <c r="E691" s="91"/>
      <c r="F691" s="100"/>
    </row>
    <row r="692" spans="1:6" ht="12.75">
      <c r="A692" s="34"/>
      <c r="B692" s="34"/>
      <c r="C692" s="34"/>
      <c r="D692" s="34"/>
      <c r="E692" s="91"/>
      <c r="F692" s="100"/>
    </row>
    <row r="693" spans="1:6" ht="12.75">
      <c r="A693" s="34"/>
      <c r="B693" s="34"/>
      <c r="C693" s="34"/>
      <c r="D693" s="34"/>
      <c r="E693" s="91"/>
      <c r="F693" s="100"/>
    </row>
    <row r="694" spans="1:6" ht="12.75">
      <c r="A694" s="34"/>
      <c r="B694" s="34"/>
      <c r="C694" s="34"/>
      <c r="D694" s="34"/>
      <c r="E694" s="91"/>
      <c r="F694" s="100"/>
    </row>
    <row r="695" spans="1:6" ht="12.75">
      <c r="A695" s="34"/>
      <c r="B695" s="34"/>
      <c r="C695" s="34"/>
      <c r="D695" s="34"/>
      <c r="E695" s="91"/>
      <c r="F695" s="100"/>
    </row>
    <row r="696" spans="1:6" ht="12.75">
      <c r="A696" s="34"/>
      <c r="B696" s="34"/>
      <c r="C696" s="34"/>
      <c r="D696" s="34"/>
      <c r="E696" s="91"/>
      <c r="F696" s="100"/>
    </row>
    <row r="697" spans="1:6" ht="12.75">
      <c r="A697" s="34"/>
      <c r="B697" s="34"/>
      <c r="C697" s="34"/>
      <c r="D697" s="34"/>
      <c r="E697" s="91"/>
      <c r="F697" s="100"/>
    </row>
    <row r="698" spans="1:6" ht="12.75">
      <c r="A698" s="40"/>
      <c r="B698" s="40"/>
      <c r="C698" s="40"/>
      <c r="D698" s="40"/>
      <c r="E698" s="93"/>
      <c r="F698" s="100"/>
    </row>
    <row r="699" spans="1:6" ht="12.75">
      <c r="A699" s="34"/>
      <c r="B699" s="34"/>
      <c r="C699" s="34"/>
      <c r="D699" s="34"/>
      <c r="E699" s="91"/>
      <c r="F699" s="100"/>
    </row>
    <row r="700" spans="1:6" ht="12.75">
      <c r="A700" s="34"/>
      <c r="B700" s="34"/>
      <c r="C700" s="34"/>
      <c r="D700" s="34"/>
      <c r="E700" s="91"/>
      <c r="F700" s="100"/>
    </row>
    <row r="701" spans="1:6" ht="12.75">
      <c r="A701" s="34"/>
      <c r="B701" s="34"/>
      <c r="C701" s="34"/>
      <c r="D701" s="34"/>
      <c r="E701" s="91"/>
      <c r="F701" s="100"/>
    </row>
    <row r="702" spans="1:6" ht="12.75">
      <c r="A702" s="34"/>
      <c r="B702" s="34"/>
      <c r="C702" s="34"/>
      <c r="D702" s="34"/>
      <c r="E702" s="91"/>
      <c r="F702" s="100"/>
    </row>
    <row r="703" spans="1:6" ht="12.75">
      <c r="A703" s="34"/>
      <c r="B703" s="34"/>
      <c r="C703" s="34"/>
      <c r="D703" s="34"/>
      <c r="E703" s="91"/>
      <c r="F703" s="100"/>
    </row>
    <row r="704" spans="1:6" ht="12.75">
      <c r="A704" s="40"/>
      <c r="B704" s="40"/>
      <c r="C704" s="40"/>
      <c r="D704" s="40"/>
      <c r="E704" s="93"/>
      <c r="F704" s="100"/>
    </row>
    <row r="705" spans="1:6" ht="12.75">
      <c r="A705" s="34"/>
      <c r="B705" s="34"/>
      <c r="C705" s="34"/>
      <c r="D705" s="34"/>
      <c r="E705" s="91"/>
      <c r="F705" s="100"/>
    </row>
    <row r="706" spans="1:6" ht="12.75">
      <c r="A706" s="34"/>
      <c r="B706" s="34"/>
      <c r="C706" s="34"/>
      <c r="D706" s="34"/>
      <c r="E706" s="91"/>
      <c r="F706" s="100"/>
    </row>
    <row r="707" spans="1:6" ht="12.75">
      <c r="A707" s="34"/>
      <c r="B707" s="34"/>
      <c r="C707" s="34"/>
      <c r="D707" s="34"/>
      <c r="E707" s="91"/>
      <c r="F707" s="100"/>
    </row>
    <row r="708" spans="1:6" ht="12.75">
      <c r="A708" s="34"/>
      <c r="B708" s="34"/>
      <c r="C708" s="34"/>
      <c r="D708" s="34"/>
      <c r="E708" s="91"/>
      <c r="F708" s="100"/>
    </row>
    <row r="709" spans="1:6" ht="12.75">
      <c r="A709" s="34"/>
      <c r="B709" s="34"/>
      <c r="C709" s="34"/>
      <c r="D709" s="34"/>
      <c r="E709" s="91"/>
      <c r="F709" s="100"/>
    </row>
    <row r="710" spans="1:6" ht="12.75">
      <c r="A710" s="40"/>
      <c r="B710" s="40"/>
      <c r="C710" s="40"/>
      <c r="D710" s="40"/>
      <c r="E710" s="93"/>
      <c r="F710" s="100"/>
    </row>
    <row r="711" spans="1:6" ht="12.75">
      <c r="A711" s="34"/>
      <c r="B711" s="34"/>
      <c r="C711" s="34"/>
      <c r="D711" s="34"/>
      <c r="E711" s="91"/>
      <c r="F711" s="100"/>
    </row>
    <row r="712" spans="1:6" ht="12.75">
      <c r="A712" s="34"/>
      <c r="B712" s="34"/>
      <c r="C712" s="34"/>
      <c r="D712" s="34"/>
      <c r="E712" s="91"/>
      <c r="F712" s="100"/>
    </row>
    <row r="713" spans="1:6" ht="12.75">
      <c r="A713" s="34"/>
      <c r="B713" s="34"/>
      <c r="C713" s="34"/>
      <c r="D713" s="34"/>
      <c r="E713" s="91"/>
      <c r="F713" s="100"/>
    </row>
    <row r="714" spans="1:6" ht="12.75">
      <c r="A714" s="34"/>
      <c r="B714" s="34"/>
      <c r="C714" s="34"/>
      <c r="D714" s="34"/>
      <c r="E714" s="91"/>
      <c r="F714" s="100"/>
    </row>
    <row r="715" spans="1:6" ht="12.75">
      <c r="A715" s="34"/>
      <c r="B715" s="34"/>
      <c r="C715" s="34"/>
      <c r="D715" s="34"/>
      <c r="E715" s="91"/>
      <c r="F715" s="100"/>
    </row>
    <row r="716" spans="1:6" ht="12.75">
      <c r="A716" s="34"/>
      <c r="B716" s="34"/>
      <c r="C716" s="34"/>
      <c r="D716" s="34"/>
      <c r="E716" s="91"/>
      <c r="F716" s="100"/>
    </row>
    <row r="717" spans="1:6" ht="12.75">
      <c r="A717" s="34"/>
      <c r="B717" s="34"/>
      <c r="C717" s="34"/>
      <c r="D717" s="34"/>
      <c r="E717" s="91"/>
      <c r="F717" s="100"/>
    </row>
    <row r="718" spans="1:6" ht="12.75">
      <c r="A718" s="34"/>
      <c r="B718" s="34"/>
      <c r="C718" s="34"/>
      <c r="D718" s="34"/>
      <c r="E718" s="91"/>
      <c r="F718" s="100"/>
    </row>
    <row r="719" spans="1:6" ht="12.75">
      <c r="A719" s="34"/>
      <c r="B719" s="34"/>
      <c r="C719" s="34"/>
      <c r="D719" s="34"/>
      <c r="E719" s="91"/>
      <c r="F719" s="100"/>
    </row>
    <row r="720" spans="1:6" ht="12.75">
      <c r="A720" s="34"/>
      <c r="B720" s="34"/>
      <c r="C720" s="34"/>
      <c r="D720" s="34"/>
      <c r="E720" s="91"/>
      <c r="F720" s="100"/>
    </row>
    <row r="721" spans="1:6" ht="12.75">
      <c r="A721" s="34"/>
      <c r="B721" s="34"/>
      <c r="C721" s="34"/>
      <c r="D721" s="34"/>
      <c r="E721" s="91"/>
      <c r="F721" s="100"/>
    </row>
    <row r="722" spans="1:6" ht="12.75">
      <c r="A722" s="34"/>
      <c r="B722" s="34"/>
      <c r="C722" s="34"/>
      <c r="D722" s="34"/>
      <c r="E722" s="91"/>
      <c r="F722" s="100"/>
    </row>
    <row r="723" spans="1:6" ht="12.75">
      <c r="A723" s="34"/>
      <c r="B723" s="34"/>
      <c r="C723" s="34"/>
      <c r="D723" s="34"/>
      <c r="E723" s="91"/>
      <c r="F723" s="100"/>
    </row>
    <row r="724" spans="1:6" ht="12.75">
      <c r="A724" s="34"/>
      <c r="B724" s="34"/>
      <c r="C724" s="34"/>
      <c r="D724" s="34"/>
      <c r="E724" s="91"/>
      <c r="F724" s="100"/>
    </row>
    <row r="725" spans="1:6" ht="12.75">
      <c r="A725" s="34"/>
      <c r="B725" s="34"/>
      <c r="C725" s="34"/>
      <c r="D725" s="34"/>
      <c r="E725" s="91"/>
      <c r="F725" s="100"/>
    </row>
    <row r="726" spans="1:6" ht="12.75">
      <c r="A726" s="34"/>
      <c r="B726" s="34"/>
      <c r="C726" s="34"/>
      <c r="D726" s="34"/>
      <c r="E726" s="91"/>
      <c r="F726" s="100"/>
    </row>
    <row r="727" spans="1:6" ht="12.75">
      <c r="A727" s="34"/>
      <c r="B727" s="34"/>
      <c r="C727" s="34"/>
      <c r="D727" s="34"/>
      <c r="E727" s="91"/>
      <c r="F727" s="100"/>
    </row>
    <row r="728" spans="1:6" ht="12.75">
      <c r="A728" s="34"/>
      <c r="B728" s="34"/>
      <c r="C728" s="34"/>
      <c r="D728" s="34"/>
      <c r="E728" s="91"/>
      <c r="F728" s="100"/>
    </row>
    <row r="729" spans="1:6" ht="12.75">
      <c r="A729" s="34"/>
      <c r="B729" s="34"/>
      <c r="C729" s="34"/>
      <c r="D729" s="34"/>
      <c r="E729" s="91"/>
      <c r="F729" s="100"/>
    </row>
    <row r="730" spans="1:6" ht="12.75">
      <c r="A730" s="34"/>
      <c r="B730" s="34"/>
      <c r="C730" s="34"/>
      <c r="D730" s="34"/>
      <c r="E730" s="91"/>
      <c r="F730" s="100"/>
    </row>
    <row r="731" spans="1:6" ht="12.75">
      <c r="A731" s="34"/>
      <c r="B731" s="34"/>
      <c r="C731" s="34"/>
      <c r="D731" s="34"/>
      <c r="E731" s="91"/>
      <c r="F731" s="100"/>
    </row>
    <row r="732" spans="1:6" ht="12.75">
      <c r="A732" s="34"/>
      <c r="B732" s="34"/>
      <c r="C732" s="34"/>
      <c r="D732" s="34"/>
      <c r="E732" s="91"/>
      <c r="F732" s="100"/>
    </row>
    <row r="733" spans="1:6" ht="12.75">
      <c r="A733" s="34"/>
      <c r="B733" s="34"/>
      <c r="C733" s="34"/>
      <c r="D733" s="34"/>
      <c r="E733" s="91"/>
      <c r="F733" s="100"/>
    </row>
    <row r="734" spans="1:6" ht="12.75">
      <c r="A734" s="34"/>
      <c r="B734" s="34"/>
      <c r="C734" s="34"/>
      <c r="D734" s="34"/>
      <c r="E734" s="91"/>
      <c r="F734" s="100"/>
    </row>
    <row r="735" spans="1:6" ht="12.75">
      <c r="A735" s="34"/>
      <c r="B735" s="34"/>
      <c r="C735" s="34"/>
      <c r="D735" s="34"/>
      <c r="E735" s="91"/>
      <c r="F735" s="100"/>
    </row>
    <row r="736" spans="1:6" ht="12.75">
      <c r="A736" s="34"/>
      <c r="B736" s="34"/>
      <c r="C736" s="34"/>
      <c r="D736" s="34"/>
      <c r="E736" s="91"/>
      <c r="F736" s="100"/>
    </row>
    <row r="737" spans="1:6" ht="12.75">
      <c r="A737" s="34"/>
      <c r="B737" s="34"/>
      <c r="C737" s="34"/>
      <c r="D737" s="34"/>
      <c r="E737" s="91"/>
      <c r="F737" s="100"/>
    </row>
    <row r="738" spans="1:6" ht="12.75">
      <c r="A738" s="34"/>
      <c r="B738" s="34"/>
      <c r="C738" s="34"/>
      <c r="D738" s="34"/>
      <c r="E738" s="91"/>
      <c r="F738" s="100"/>
    </row>
    <row r="739" spans="1:6" ht="12.75">
      <c r="A739" s="34"/>
      <c r="B739" s="34"/>
      <c r="C739" s="34"/>
      <c r="D739" s="34"/>
      <c r="E739" s="91"/>
      <c r="F739" s="100"/>
    </row>
    <row r="740" spans="1:6" ht="12.75">
      <c r="A740" s="34"/>
      <c r="B740" s="34"/>
      <c r="C740" s="34"/>
      <c r="D740" s="34"/>
      <c r="E740" s="91"/>
      <c r="F740" s="100"/>
    </row>
    <row r="741" spans="1:6" ht="12.75">
      <c r="A741" s="34"/>
      <c r="B741" s="34"/>
      <c r="C741" s="34"/>
      <c r="D741" s="34"/>
      <c r="E741" s="91"/>
      <c r="F741" s="100"/>
    </row>
    <row r="742" spans="1:6" ht="12.75">
      <c r="A742" s="34"/>
      <c r="B742" s="34"/>
      <c r="C742" s="34"/>
      <c r="D742" s="34"/>
      <c r="E742" s="91"/>
      <c r="F742" s="100"/>
    </row>
    <row r="743" spans="1:6" ht="12.75">
      <c r="A743" s="34"/>
      <c r="B743" s="34"/>
      <c r="C743" s="34"/>
      <c r="D743" s="34"/>
      <c r="E743" s="91"/>
      <c r="F743" s="100"/>
    </row>
    <row r="744" spans="1:6" ht="12.75">
      <c r="A744" s="34"/>
      <c r="B744" s="34"/>
      <c r="C744" s="34"/>
      <c r="D744" s="34"/>
      <c r="E744" s="91"/>
      <c r="F744" s="100"/>
    </row>
    <row r="745" spans="1:6" ht="12.75">
      <c r="A745" s="34"/>
      <c r="B745" s="34"/>
      <c r="C745" s="34"/>
      <c r="D745" s="34"/>
      <c r="E745" s="91"/>
      <c r="F745" s="100"/>
    </row>
    <row r="746" spans="1:6" ht="12.75">
      <c r="A746" s="34"/>
      <c r="B746" s="34"/>
      <c r="C746" s="34"/>
      <c r="D746" s="34"/>
      <c r="E746" s="91"/>
      <c r="F746" s="100"/>
    </row>
    <row r="747" spans="1:6" ht="12.75">
      <c r="A747" s="34"/>
      <c r="B747" s="34"/>
      <c r="C747" s="34"/>
      <c r="D747" s="34"/>
      <c r="E747" s="91"/>
      <c r="F747" s="100"/>
    </row>
    <row r="748" spans="1:6" ht="12.75">
      <c r="A748" s="34"/>
      <c r="B748" s="34"/>
      <c r="C748" s="34"/>
      <c r="D748" s="34"/>
      <c r="E748" s="91"/>
      <c r="F748" s="100"/>
    </row>
    <row r="749" spans="1:6" ht="12.75">
      <c r="A749" s="34"/>
      <c r="B749" s="34"/>
      <c r="C749" s="34"/>
      <c r="D749" s="34"/>
      <c r="E749" s="91"/>
      <c r="F749" s="100"/>
    </row>
    <row r="750" spans="1:6" ht="12.75">
      <c r="A750" s="34"/>
      <c r="B750" s="34"/>
      <c r="C750" s="34"/>
      <c r="D750" s="34"/>
      <c r="E750" s="91"/>
      <c r="F750" s="100"/>
    </row>
    <row r="751" spans="1:6" ht="12.75">
      <c r="A751" s="34"/>
      <c r="B751" s="34"/>
      <c r="C751" s="34"/>
      <c r="D751" s="34"/>
      <c r="E751" s="91"/>
      <c r="F751" s="100"/>
    </row>
    <row r="752" spans="1:6" ht="12.75">
      <c r="A752" s="34"/>
      <c r="B752" s="34"/>
      <c r="C752" s="34"/>
      <c r="D752" s="34"/>
      <c r="E752" s="91"/>
      <c r="F752" s="100"/>
    </row>
    <row r="753" spans="1:6" ht="12.75">
      <c r="A753" s="34"/>
      <c r="B753" s="34"/>
      <c r="C753" s="34"/>
      <c r="D753" s="34"/>
      <c r="E753" s="91"/>
      <c r="F753" s="100"/>
    </row>
    <row r="754" spans="1:6" ht="12.75">
      <c r="A754" s="34"/>
      <c r="B754" s="34"/>
      <c r="C754" s="34"/>
      <c r="D754" s="34"/>
      <c r="E754" s="91"/>
      <c r="F754" s="100"/>
    </row>
    <row r="755" spans="1:6" ht="12.75">
      <c r="A755" s="34"/>
      <c r="B755" s="34"/>
      <c r="C755" s="34"/>
      <c r="D755" s="34"/>
      <c r="E755" s="91"/>
      <c r="F755" s="100"/>
    </row>
    <row r="756" spans="1:6" ht="12.75">
      <c r="A756" s="34"/>
      <c r="B756" s="34"/>
      <c r="C756" s="34"/>
      <c r="D756" s="34"/>
      <c r="E756" s="91"/>
      <c r="F756" s="100"/>
    </row>
    <row r="757" spans="1:6" ht="12.75">
      <c r="A757" s="34"/>
      <c r="B757" s="34"/>
      <c r="C757" s="34"/>
      <c r="D757" s="34"/>
      <c r="E757" s="91"/>
      <c r="F757" s="100"/>
    </row>
    <row r="758" spans="1:6" ht="12.75">
      <c r="A758" s="34"/>
      <c r="B758" s="34"/>
      <c r="C758" s="34"/>
      <c r="D758" s="34"/>
      <c r="E758" s="91"/>
      <c r="F758" s="100"/>
    </row>
    <row r="759" spans="1:6" ht="12.75">
      <c r="A759" s="34"/>
      <c r="B759" s="34"/>
      <c r="C759" s="34"/>
      <c r="D759" s="34"/>
      <c r="E759" s="91"/>
      <c r="F759" s="100"/>
    </row>
    <row r="760" spans="1:6" ht="12.75">
      <c r="A760" s="34"/>
      <c r="B760" s="34"/>
      <c r="C760" s="34"/>
      <c r="D760" s="34"/>
      <c r="E760" s="91"/>
      <c r="F760" s="100"/>
    </row>
    <row r="761" spans="1:6" ht="12.75">
      <c r="A761" s="34"/>
      <c r="B761" s="34"/>
      <c r="C761" s="34"/>
      <c r="D761" s="34"/>
      <c r="E761" s="91"/>
      <c r="F761" s="100"/>
    </row>
    <row r="762" spans="1:6" ht="12.75">
      <c r="A762" s="34"/>
      <c r="B762" s="34"/>
      <c r="C762" s="34"/>
      <c r="D762" s="34"/>
      <c r="E762" s="91"/>
      <c r="F762" s="100"/>
    </row>
    <row r="763" spans="1:6" ht="12.75">
      <c r="A763" s="34"/>
      <c r="B763" s="34"/>
      <c r="C763" s="34"/>
      <c r="D763" s="34"/>
      <c r="E763" s="91"/>
      <c r="F763" s="100"/>
    </row>
    <row r="764" spans="1:6" ht="12.75">
      <c r="A764" s="34"/>
      <c r="B764" s="34"/>
      <c r="C764" s="34"/>
      <c r="D764" s="34"/>
      <c r="E764" s="91"/>
      <c r="F764" s="100"/>
    </row>
    <row r="765" spans="1:6" ht="12.75">
      <c r="A765" s="34"/>
      <c r="B765" s="34"/>
      <c r="C765" s="34"/>
      <c r="D765" s="34"/>
      <c r="E765" s="91"/>
      <c r="F765" s="100"/>
    </row>
    <row r="766" spans="1:6" ht="12.75">
      <c r="A766" s="34"/>
      <c r="B766" s="34"/>
      <c r="C766" s="34"/>
      <c r="D766" s="34"/>
      <c r="E766" s="91"/>
      <c r="F766" s="100"/>
    </row>
    <row r="767" spans="1:6" ht="12.75">
      <c r="A767" s="34"/>
      <c r="B767" s="34"/>
      <c r="C767" s="34"/>
      <c r="D767" s="34"/>
      <c r="E767" s="91"/>
      <c r="F767" s="100"/>
    </row>
    <row r="768" spans="1:6" ht="12.75">
      <c r="A768" s="34"/>
      <c r="B768" s="34"/>
      <c r="C768" s="34"/>
      <c r="D768" s="34"/>
      <c r="E768" s="91"/>
      <c r="F768" s="100"/>
    </row>
    <row r="769" spans="1:6" ht="12.75">
      <c r="A769" s="34"/>
      <c r="B769" s="34"/>
      <c r="C769" s="34"/>
      <c r="D769" s="34"/>
      <c r="E769" s="91"/>
      <c r="F769" s="100"/>
    </row>
    <row r="770" spans="1:6" ht="12.75">
      <c r="A770" s="34"/>
      <c r="B770" s="34"/>
      <c r="C770" s="34"/>
      <c r="D770" s="34"/>
      <c r="E770" s="91"/>
      <c r="F770" s="100"/>
    </row>
    <row r="771" spans="1:6" ht="12.75">
      <c r="A771" s="34"/>
      <c r="B771" s="34"/>
      <c r="C771" s="34"/>
      <c r="D771" s="34"/>
      <c r="E771" s="91"/>
      <c r="F771" s="100"/>
    </row>
    <row r="772" spans="1:6" ht="12.75">
      <c r="A772" s="34"/>
      <c r="B772" s="34"/>
      <c r="C772" s="34"/>
      <c r="D772" s="34"/>
      <c r="E772" s="91"/>
      <c r="F772" s="100"/>
    </row>
    <row r="773" spans="1:6" ht="12.75">
      <c r="A773" s="34"/>
      <c r="B773" s="34"/>
      <c r="C773" s="34"/>
      <c r="D773" s="34"/>
      <c r="E773" s="91"/>
      <c r="F773" s="100"/>
    </row>
    <row r="774" spans="1:6" ht="12.75">
      <c r="A774" s="34"/>
      <c r="B774" s="34"/>
      <c r="C774" s="34"/>
      <c r="D774" s="34"/>
      <c r="E774" s="91"/>
      <c r="F774" s="100"/>
    </row>
    <row r="775" spans="1:6" ht="12.75">
      <c r="A775" s="34"/>
      <c r="B775" s="34"/>
      <c r="C775" s="34"/>
      <c r="D775" s="34"/>
      <c r="E775" s="91"/>
      <c r="F775" s="100"/>
    </row>
    <row r="776" spans="1:6" ht="12.75">
      <c r="A776" s="34"/>
      <c r="B776" s="34"/>
      <c r="C776" s="34"/>
      <c r="D776" s="34"/>
      <c r="E776" s="91"/>
      <c r="F776" s="100"/>
    </row>
    <row r="777" spans="1:6" ht="12.75">
      <c r="A777" s="34"/>
      <c r="B777" s="34"/>
      <c r="C777" s="34"/>
      <c r="D777" s="34"/>
      <c r="E777" s="91"/>
      <c r="F777" s="100"/>
    </row>
    <row r="778" spans="1:6" ht="12.75">
      <c r="A778" s="34"/>
      <c r="B778" s="34"/>
      <c r="C778" s="34"/>
      <c r="D778" s="34"/>
      <c r="E778" s="91"/>
      <c r="F778" s="100"/>
    </row>
    <row r="779" spans="1:6" ht="12.75">
      <c r="A779" s="34"/>
      <c r="B779" s="34"/>
      <c r="C779" s="34"/>
      <c r="D779" s="34"/>
      <c r="E779" s="91"/>
      <c r="F779" s="100"/>
    </row>
    <row r="780" spans="1:6" ht="12.75">
      <c r="A780" s="34"/>
      <c r="B780" s="34"/>
      <c r="C780" s="34"/>
      <c r="D780" s="34"/>
      <c r="E780" s="91"/>
      <c r="F780" s="100"/>
    </row>
    <row r="781" spans="1:6" ht="12.75">
      <c r="A781" s="34"/>
      <c r="B781" s="34"/>
      <c r="C781" s="34"/>
      <c r="D781" s="34"/>
      <c r="E781" s="91"/>
      <c r="F781" s="100"/>
    </row>
    <row r="782" spans="1:6" ht="12.75">
      <c r="A782" s="34"/>
      <c r="B782" s="34"/>
      <c r="C782" s="34"/>
      <c r="D782" s="34"/>
      <c r="E782" s="91"/>
      <c r="F782" s="100"/>
    </row>
    <row r="783" spans="1:6" ht="12.75">
      <c r="A783" s="34"/>
      <c r="B783" s="34"/>
      <c r="C783" s="34"/>
      <c r="D783" s="34"/>
      <c r="E783" s="91"/>
      <c r="F783" s="100"/>
    </row>
    <row r="784" spans="1:6" ht="12.75">
      <c r="A784" s="34"/>
      <c r="B784" s="34"/>
      <c r="C784" s="34"/>
      <c r="D784" s="34"/>
      <c r="E784" s="91"/>
      <c r="F784" s="100"/>
    </row>
    <row r="785" spans="1:6" ht="12.75">
      <c r="A785" s="34"/>
      <c r="B785" s="34"/>
      <c r="C785" s="34"/>
      <c r="D785" s="34"/>
      <c r="E785" s="91"/>
      <c r="F785" s="100"/>
    </row>
    <row r="786" spans="1:6" ht="12.75">
      <c r="A786" s="34"/>
      <c r="B786" s="34"/>
      <c r="C786" s="34"/>
      <c r="D786" s="34"/>
      <c r="E786" s="91"/>
      <c r="F786" s="100"/>
    </row>
    <row r="787" spans="1:6" ht="12.75">
      <c r="A787" s="34"/>
      <c r="B787" s="34"/>
      <c r="C787" s="34"/>
      <c r="D787" s="34"/>
      <c r="E787" s="91"/>
      <c r="F787" s="100"/>
    </row>
    <row r="788" spans="1:6" ht="12.75">
      <c r="A788" s="34"/>
      <c r="B788" s="34"/>
      <c r="C788" s="34"/>
      <c r="D788" s="34"/>
      <c r="E788" s="91"/>
      <c r="F788" s="100"/>
    </row>
    <row r="789" spans="1:6" ht="12.75">
      <c r="A789" s="34"/>
      <c r="B789" s="34"/>
      <c r="C789" s="34"/>
      <c r="D789" s="34"/>
      <c r="E789" s="91"/>
      <c r="F789" s="100"/>
    </row>
    <row r="790" spans="1:6" ht="12.75">
      <c r="A790" s="34"/>
      <c r="B790" s="34"/>
      <c r="C790" s="34"/>
      <c r="D790" s="34"/>
      <c r="E790" s="91"/>
      <c r="F790" s="100"/>
    </row>
    <row r="791" spans="1:6" ht="12.75">
      <c r="A791" s="34"/>
      <c r="B791" s="34"/>
      <c r="C791" s="34"/>
      <c r="D791" s="34"/>
      <c r="E791" s="91"/>
      <c r="F791" s="100"/>
    </row>
    <row r="792" spans="1:6" ht="12.75">
      <c r="A792" s="34"/>
      <c r="B792" s="34"/>
      <c r="C792" s="34"/>
      <c r="D792" s="34"/>
      <c r="E792" s="91"/>
      <c r="F792" s="100"/>
    </row>
    <row r="793" spans="1:6" ht="12.75">
      <c r="A793" s="34"/>
      <c r="B793" s="34"/>
      <c r="C793" s="34"/>
      <c r="D793" s="34"/>
      <c r="E793" s="91"/>
      <c r="F793" s="100"/>
    </row>
    <row r="794" spans="1:6" ht="12.75">
      <c r="A794" s="34"/>
      <c r="B794" s="34"/>
      <c r="C794" s="34"/>
      <c r="D794" s="34"/>
      <c r="E794" s="91"/>
      <c r="F794" s="100"/>
    </row>
    <row r="795" spans="1:6" ht="12.75">
      <c r="A795" s="34"/>
      <c r="B795" s="34"/>
      <c r="C795" s="34"/>
      <c r="D795" s="34"/>
      <c r="E795" s="91"/>
      <c r="F795" s="100"/>
    </row>
    <row r="796" spans="1:6" ht="12.75">
      <c r="A796" s="34"/>
      <c r="B796" s="34"/>
      <c r="C796" s="34"/>
      <c r="D796" s="34"/>
      <c r="E796" s="91"/>
      <c r="F796" s="100"/>
    </row>
    <row r="797" spans="1:6" ht="12.75">
      <c r="A797" s="34"/>
      <c r="B797" s="34"/>
      <c r="C797" s="34"/>
      <c r="D797" s="34"/>
      <c r="E797" s="91"/>
      <c r="F797" s="100"/>
    </row>
    <row r="798" spans="1:6" ht="12.75">
      <c r="A798" s="34"/>
      <c r="B798" s="34"/>
      <c r="C798" s="34"/>
      <c r="D798" s="34"/>
      <c r="E798" s="91"/>
      <c r="F798" s="100"/>
    </row>
    <row r="799" spans="1:6" ht="12.75">
      <c r="A799" s="34"/>
      <c r="B799" s="34"/>
      <c r="C799" s="34"/>
      <c r="D799" s="34"/>
      <c r="E799" s="91"/>
      <c r="F799" s="100"/>
    </row>
    <row r="800" spans="1:6" ht="12.75">
      <c r="A800" s="34"/>
      <c r="B800" s="34"/>
      <c r="C800" s="34"/>
      <c r="D800" s="34"/>
      <c r="E800" s="91"/>
      <c r="F800" s="100"/>
    </row>
    <row r="801" spans="1:6" ht="12.75">
      <c r="A801" s="34"/>
      <c r="B801" s="34"/>
      <c r="C801" s="34"/>
      <c r="D801" s="34"/>
      <c r="E801" s="91"/>
      <c r="F801" s="100"/>
    </row>
    <row r="802" spans="1:6" ht="12.75">
      <c r="A802" s="34"/>
      <c r="B802" s="34"/>
      <c r="C802" s="34"/>
      <c r="D802" s="34"/>
      <c r="E802" s="91"/>
      <c r="F802" s="100"/>
    </row>
    <row r="803" spans="1:6" ht="12.75">
      <c r="A803" s="34"/>
      <c r="B803" s="34"/>
      <c r="C803" s="34"/>
      <c r="D803" s="34"/>
      <c r="E803" s="91"/>
      <c r="F803" s="100"/>
    </row>
    <row r="804" spans="1:6" ht="12.75">
      <c r="A804" s="34"/>
      <c r="B804" s="34"/>
      <c r="C804" s="34"/>
      <c r="D804" s="34"/>
      <c r="E804" s="91"/>
      <c r="F804" s="100"/>
    </row>
    <row r="805" spans="1:6" ht="12.75">
      <c r="A805" s="34"/>
      <c r="B805" s="34"/>
      <c r="C805" s="34"/>
      <c r="D805" s="34"/>
      <c r="E805" s="91"/>
      <c r="F805" s="100"/>
    </row>
    <row r="806" spans="1:6" ht="12.75">
      <c r="A806" s="34"/>
      <c r="B806" s="34"/>
      <c r="C806" s="34"/>
      <c r="D806" s="34"/>
      <c r="E806" s="91"/>
      <c r="F806" s="100"/>
    </row>
    <row r="807" spans="1:6" ht="12.75">
      <c r="A807" s="34"/>
      <c r="B807" s="34"/>
      <c r="C807" s="34"/>
      <c r="D807" s="34"/>
      <c r="E807" s="91"/>
      <c r="F807" s="100"/>
    </row>
    <row r="808" spans="1:6" ht="12.75">
      <c r="A808" s="34"/>
      <c r="B808" s="34"/>
      <c r="C808" s="34"/>
      <c r="D808" s="34"/>
      <c r="E808" s="91"/>
      <c r="F808" s="100"/>
    </row>
    <row r="809" spans="1:6" ht="12.75">
      <c r="A809" s="34"/>
      <c r="B809" s="34"/>
      <c r="C809" s="34"/>
      <c r="D809" s="34"/>
      <c r="E809" s="91"/>
      <c r="F809" s="100"/>
    </row>
    <row r="810" spans="1:6" ht="12.75">
      <c r="A810" s="34"/>
      <c r="B810" s="34"/>
      <c r="C810" s="34"/>
      <c r="D810" s="34"/>
      <c r="E810" s="91"/>
      <c r="F810" s="100"/>
    </row>
    <row r="811" spans="1:6" ht="12.75">
      <c r="A811" s="34"/>
      <c r="B811" s="34"/>
      <c r="C811" s="34"/>
      <c r="D811" s="34"/>
      <c r="E811" s="91"/>
      <c r="F811" s="100"/>
    </row>
    <row r="812" spans="1:6" ht="12.75">
      <c r="A812" s="34"/>
      <c r="B812" s="34"/>
      <c r="C812" s="34"/>
      <c r="D812" s="34"/>
      <c r="E812" s="91"/>
      <c r="F812" s="100"/>
    </row>
    <row r="813" spans="1:6" ht="12.75">
      <c r="A813" s="34"/>
      <c r="B813" s="34"/>
      <c r="C813" s="34"/>
      <c r="D813" s="34"/>
      <c r="E813" s="91"/>
      <c r="F813" s="100"/>
    </row>
    <row r="814" spans="1:6" ht="12.75">
      <c r="A814" s="34"/>
      <c r="B814" s="34"/>
      <c r="C814" s="34"/>
      <c r="D814" s="34"/>
      <c r="E814" s="91"/>
      <c r="F814" s="100"/>
    </row>
    <row r="815" spans="1:6" ht="12.75">
      <c r="A815" s="34"/>
      <c r="B815" s="34"/>
      <c r="C815" s="34"/>
      <c r="D815" s="34"/>
      <c r="E815" s="91"/>
      <c r="F815" s="100"/>
    </row>
    <row r="816" spans="1:6" ht="12.75">
      <c r="A816" s="34"/>
      <c r="B816" s="34"/>
      <c r="C816" s="34"/>
      <c r="D816" s="34"/>
      <c r="E816" s="91"/>
      <c r="F816" s="100"/>
    </row>
    <row r="817" spans="1:6" ht="12.75">
      <c r="A817" s="34"/>
      <c r="B817" s="34"/>
      <c r="C817" s="34"/>
      <c r="D817" s="34"/>
      <c r="E817" s="91"/>
      <c r="F817" s="100"/>
    </row>
    <row r="818" spans="1:6" ht="12.75">
      <c r="A818" s="34"/>
      <c r="B818" s="34"/>
      <c r="C818" s="34"/>
      <c r="D818" s="34"/>
      <c r="E818" s="91"/>
      <c r="F818" s="100"/>
    </row>
    <row r="819" spans="1:6" ht="12.75">
      <c r="A819" s="34"/>
      <c r="B819" s="34"/>
      <c r="C819" s="34"/>
      <c r="D819" s="34"/>
      <c r="E819" s="91"/>
      <c r="F819" s="100"/>
    </row>
    <row r="820" spans="1:6" ht="12.75">
      <c r="A820" s="34"/>
      <c r="B820" s="34"/>
      <c r="C820" s="34"/>
      <c r="D820" s="34"/>
      <c r="E820" s="91"/>
      <c r="F820" s="100"/>
    </row>
    <row r="821" spans="1:6" ht="12.75">
      <c r="A821" s="34"/>
      <c r="B821" s="34"/>
      <c r="C821" s="34"/>
      <c r="D821" s="34"/>
      <c r="E821" s="91"/>
      <c r="F821" s="100"/>
    </row>
    <row r="822" spans="1:6" ht="12.75">
      <c r="A822" s="34"/>
      <c r="B822" s="34"/>
      <c r="C822" s="34"/>
      <c r="D822" s="34"/>
      <c r="E822" s="91"/>
      <c r="F822" s="100"/>
    </row>
    <row r="823" spans="1:6" ht="12.75">
      <c r="A823" s="34"/>
      <c r="B823" s="34"/>
      <c r="C823" s="34"/>
      <c r="D823" s="34"/>
      <c r="E823" s="91"/>
      <c r="F823" s="100"/>
    </row>
    <row r="824" spans="1:6" ht="12.75">
      <c r="A824" s="34"/>
      <c r="B824" s="34"/>
      <c r="C824" s="34"/>
      <c r="D824" s="34"/>
      <c r="E824" s="91"/>
      <c r="F824" s="100"/>
    </row>
    <row r="825" spans="1:6" ht="12.75">
      <c r="A825" s="34"/>
      <c r="B825" s="34"/>
      <c r="C825" s="34"/>
      <c r="D825" s="34"/>
      <c r="E825" s="91"/>
      <c r="F825" s="100"/>
    </row>
    <row r="826" spans="1:6" ht="12.75">
      <c r="A826" s="34"/>
      <c r="B826" s="34"/>
      <c r="C826" s="34"/>
      <c r="D826" s="34"/>
      <c r="E826" s="91"/>
      <c r="F826" s="100"/>
    </row>
    <row r="827" spans="1:6" ht="12.75">
      <c r="A827" s="34"/>
      <c r="B827" s="34"/>
      <c r="C827" s="34"/>
      <c r="D827" s="34"/>
      <c r="E827" s="91"/>
      <c r="F827" s="100"/>
    </row>
    <row r="828" spans="1:6" ht="12.75">
      <c r="A828" s="34"/>
      <c r="B828" s="34"/>
      <c r="C828" s="34"/>
      <c r="D828" s="34"/>
      <c r="E828" s="91"/>
      <c r="F828" s="100"/>
    </row>
    <row r="829" spans="1:6" ht="12.75">
      <c r="A829" s="34"/>
      <c r="B829" s="34"/>
      <c r="C829" s="34"/>
      <c r="D829" s="34"/>
      <c r="E829" s="91"/>
      <c r="F829" s="100"/>
    </row>
    <row r="830" spans="1:6" ht="12.75">
      <c r="A830" s="34"/>
      <c r="B830" s="34"/>
      <c r="C830" s="34"/>
      <c r="D830" s="34"/>
      <c r="E830" s="91"/>
      <c r="F830" s="100"/>
    </row>
    <row r="831" spans="1:6" ht="12.75">
      <c r="A831" s="34"/>
      <c r="B831" s="34"/>
      <c r="C831" s="34"/>
      <c r="D831" s="34"/>
      <c r="E831" s="91"/>
      <c r="F831" s="100"/>
    </row>
    <row r="832" spans="1:6" ht="12.75">
      <c r="A832" s="34"/>
      <c r="B832" s="34"/>
      <c r="C832" s="34"/>
      <c r="D832" s="34"/>
      <c r="E832" s="91"/>
      <c r="F832" s="100"/>
    </row>
    <row r="833" spans="1:6" ht="12.75">
      <c r="A833" s="34"/>
      <c r="B833" s="34"/>
      <c r="C833" s="34"/>
      <c r="D833" s="34"/>
      <c r="E833" s="91"/>
      <c r="F833" s="100"/>
    </row>
    <row r="834" spans="1:6" ht="12.75">
      <c r="A834" s="34"/>
      <c r="B834" s="34"/>
      <c r="C834" s="34"/>
      <c r="D834" s="34"/>
      <c r="E834" s="91"/>
      <c r="F834" s="100"/>
    </row>
    <row r="835" spans="1:6" ht="12.75">
      <c r="A835" s="34"/>
      <c r="B835" s="34"/>
      <c r="C835" s="34"/>
      <c r="D835" s="34"/>
      <c r="E835" s="91"/>
      <c r="F835" s="100"/>
    </row>
    <row r="836" spans="1:6" ht="12.75">
      <c r="A836" s="34"/>
      <c r="B836" s="34"/>
      <c r="C836" s="34"/>
      <c r="D836" s="34"/>
      <c r="E836" s="91"/>
      <c r="F836" s="100"/>
    </row>
    <row r="837" spans="1:6" ht="12.75">
      <c r="A837" s="34"/>
      <c r="B837" s="34"/>
      <c r="C837" s="34"/>
      <c r="D837" s="34"/>
      <c r="E837" s="91"/>
      <c r="F837" s="100"/>
    </row>
    <row r="838" spans="1:6" ht="12.75">
      <c r="A838" s="34"/>
      <c r="B838" s="34"/>
      <c r="C838" s="34"/>
      <c r="D838" s="34"/>
      <c r="E838" s="91"/>
      <c r="F838" s="100"/>
    </row>
    <row r="839" spans="1:6" ht="12.75">
      <c r="A839" s="34"/>
      <c r="B839" s="34"/>
      <c r="C839" s="34"/>
      <c r="D839" s="34"/>
      <c r="E839" s="91"/>
      <c r="F839" s="100"/>
    </row>
    <row r="840" spans="1:6" ht="12.75">
      <c r="A840" s="34"/>
      <c r="B840" s="34"/>
      <c r="C840" s="34"/>
      <c r="D840" s="34"/>
      <c r="E840" s="91"/>
      <c r="F840" s="100"/>
    </row>
    <row r="841" spans="1:6" ht="12.75">
      <c r="A841" s="34"/>
      <c r="B841" s="34"/>
      <c r="C841" s="34"/>
      <c r="D841" s="34"/>
      <c r="E841" s="91"/>
      <c r="F841" s="100"/>
    </row>
    <row r="842" spans="1:6" ht="12.75">
      <c r="A842" s="34"/>
      <c r="B842" s="34"/>
      <c r="C842" s="34"/>
      <c r="D842" s="34"/>
      <c r="E842" s="91"/>
      <c r="F842" s="100"/>
    </row>
    <row r="843" spans="1:6" ht="12.75">
      <c r="A843" s="34"/>
      <c r="B843" s="34"/>
      <c r="C843" s="34"/>
      <c r="D843" s="34"/>
      <c r="E843" s="91"/>
      <c r="F843" s="100"/>
    </row>
    <row r="844" spans="1:6" ht="12.75">
      <c r="A844" s="34"/>
      <c r="B844" s="34"/>
      <c r="C844" s="34"/>
      <c r="D844" s="34"/>
      <c r="E844" s="91"/>
      <c r="F844" s="100"/>
    </row>
    <row r="845" spans="1:6" ht="12.75">
      <c r="A845" s="34"/>
      <c r="B845" s="34"/>
      <c r="C845" s="34"/>
      <c r="D845" s="34"/>
      <c r="E845" s="91"/>
      <c r="F845" s="100"/>
    </row>
    <row r="846" spans="1:6" ht="12.75">
      <c r="A846" s="34"/>
      <c r="B846" s="34"/>
      <c r="C846" s="34"/>
      <c r="D846" s="34"/>
      <c r="E846" s="91"/>
      <c r="F846" s="100"/>
    </row>
    <row r="847" spans="1:6" ht="12.75">
      <c r="A847" s="34"/>
      <c r="B847" s="34"/>
      <c r="C847" s="34"/>
      <c r="D847" s="34"/>
      <c r="E847" s="91"/>
      <c r="F847" s="100"/>
    </row>
    <row r="848" spans="1:6" ht="12.75">
      <c r="A848" s="34"/>
      <c r="B848" s="34"/>
      <c r="C848" s="34"/>
      <c r="D848" s="34"/>
      <c r="E848" s="91"/>
      <c r="F848" s="100"/>
    </row>
    <row r="849" spans="1:6" ht="12.75">
      <c r="A849" s="34"/>
      <c r="B849" s="34"/>
      <c r="C849" s="34"/>
      <c r="D849" s="34"/>
      <c r="E849" s="91"/>
      <c r="F849" s="100"/>
    </row>
    <row r="850" spans="1:6" ht="12.75">
      <c r="A850" s="34"/>
      <c r="B850" s="34"/>
      <c r="C850" s="34"/>
      <c r="D850" s="34"/>
      <c r="E850" s="91"/>
      <c r="F850" s="100"/>
    </row>
    <row r="851" spans="1:6" ht="12.75">
      <c r="A851" s="34"/>
      <c r="B851" s="34"/>
      <c r="C851" s="34"/>
      <c r="D851" s="34"/>
      <c r="E851" s="91"/>
      <c r="F851" s="100"/>
    </row>
    <row r="852" spans="1:6" ht="12.75">
      <c r="A852" s="34"/>
      <c r="B852" s="34"/>
      <c r="C852" s="34"/>
      <c r="D852" s="34"/>
      <c r="E852" s="91"/>
      <c r="F852" s="100"/>
    </row>
    <row r="853" spans="1:6" ht="12.75">
      <c r="A853" s="34"/>
      <c r="B853" s="34"/>
      <c r="C853" s="34"/>
      <c r="D853" s="34"/>
      <c r="E853" s="91"/>
      <c r="F853" s="100"/>
    </row>
    <row r="854" spans="1:6" ht="12.75">
      <c r="A854" s="34"/>
      <c r="B854" s="34"/>
      <c r="C854" s="34"/>
      <c r="D854" s="34"/>
      <c r="E854" s="91"/>
      <c r="F854" s="100"/>
    </row>
    <row r="855" spans="1:6" ht="12.75">
      <c r="A855" s="34"/>
      <c r="B855" s="34"/>
      <c r="C855" s="34"/>
      <c r="D855" s="34"/>
      <c r="E855" s="91"/>
      <c r="F855" s="100"/>
    </row>
    <row r="856" spans="1:6" ht="12.75">
      <c r="A856" s="34"/>
      <c r="B856" s="34"/>
      <c r="C856" s="34"/>
      <c r="D856" s="34"/>
      <c r="E856" s="91"/>
      <c r="F856" s="100"/>
    </row>
    <row r="857" spans="1:6" ht="12.75">
      <c r="A857" s="34"/>
      <c r="B857" s="34"/>
      <c r="C857" s="34"/>
      <c r="D857" s="34"/>
      <c r="E857" s="91"/>
      <c r="F857" s="100"/>
    </row>
    <row r="858" spans="1:6" ht="12.75">
      <c r="A858" s="34"/>
      <c r="B858" s="34"/>
      <c r="C858" s="34"/>
      <c r="D858" s="34"/>
      <c r="E858" s="91"/>
      <c r="F858" s="100"/>
    </row>
    <row r="859" spans="1:6" ht="12.75">
      <c r="A859" s="34"/>
      <c r="B859" s="34"/>
      <c r="C859" s="34"/>
      <c r="D859" s="34"/>
      <c r="E859" s="91"/>
      <c r="F859" s="100"/>
    </row>
    <row r="860" spans="1:6" ht="12.75">
      <c r="A860" s="34"/>
      <c r="B860" s="34"/>
      <c r="C860" s="34"/>
      <c r="D860" s="34"/>
      <c r="E860" s="91"/>
      <c r="F860" s="100"/>
    </row>
    <row r="861" spans="1:6" ht="12.75">
      <c r="A861" s="34"/>
      <c r="B861" s="34"/>
      <c r="C861" s="34"/>
      <c r="D861" s="34"/>
      <c r="E861" s="91"/>
      <c r="F861" s="100"/>
    </row>
    <row r="862" spans="1:6" ht="12.75">
      <c r="A862" s="34"/>
      <c r="B862" s="34"/>
      <c r="C862" s="34"/>
      <c r="D862" s="34"/>
      <c r="E862" s="91"/>
      <c r="F862" s="100"/>
    </row>
    <row r="863" spans="1:6" ht="12.75">
      <c r="A863" s="34"/>
      <c r="B863" s="34"/>
      <c r="C863" s="34"/>
      <c r="D863" s="34"/>
      <c r="E863" s="91"/>
      <c r="F863" s="100"/>
    </row>
    <row r="864" spans="1:6" ht="12.75">
      <c r="A864" s="34"/>
      <c r="B864" s="34"/>
      <c r="C864" s="34"/>
      <c r="D864" s="34"/>
      <c r="E864" s="91"/>
      <c r="F864" s="100"/>
    </row>
    <row r="865" spans="1:6" ht="12.75">
      <c r="A865" s="34"/>
      <c r="B865" s="34"/>
      <c r="C865" s="34"/>
      <c r="D865" s="34"/>
      <c r="E865" s="91"/>
      <c r="F865" s="100"/>
    </row>
    <row r="866" spans="1:6" ht="12.75">
      <c r="A866" s="34"/>
      <c r="B866" s="34"/>
      <c r="C866" s="34"/>
      <c r="D866" s="34"/>
      <c r="E866" s="91"/>
      <c r="F866" s="100"/>
    </row>
    <row r="867" spans="1:6" ht="12.75">
      <c r="A867" s="34"/>
      <c r="B867" s="34"/>
      <c r="C867" s="34"/>
      <c r="D867" s="34"/>
      <c r="E867" s="91"/>
      <c r="F867" s="100"/>
    </row>
    <row r="868" spans="1:6" ht="12.75">
      <c r="A868" s="34"/>
      <c r="B868" s="34"/>
      <c r="C868" s="34"/>
      <c r="D868" s="34"/>
      <c r="E868" s="91"/>
      <c r="F868" s="100"/>
    </row>
    <row r="869" spans="1:6" ht="12.75">
      <c r="A869" s="34"/>
      <c r="B869" s="34"/>
      <c r="C869" s="34"/>
      <c r="D869" s="34"/>
      <c r="E869" s="91"/>
      <c r="F869" s="100"/>
    </row>
    <row r="870" spans="1:6" ht="12.75">
      <c r="A870" s="34"/>
      <c r="B870" s="34"/>
      <c r="C870" s="34"/>
      <c r="D870" s="34"/>
      <c r="E870" s="91"/>
      <c r="F870" s="100"/>
    </row>
    <row r="871" spans="1:6" ht="12.75">
      <c r="A871" s="34"/>
      <c r="B871" s="34"/>
      <c r="C871" s="34"/>
      <c r="D871" s="34"/>
      <c r="E871" s="91"/>
      <c r="F871" s="100"/>
    </row>
    <row r="872" spans="1:6" ht="12.75">
      <c r="A872" s="34"/>
      <c r="B872" s="34"/>
      <c r="C872" s="34"/>
      <c r="D872" s="34"/>
      <c r="E872" s="91"/>
      <c r="F872" s="100"/>
    </row>
    <row r="873" spans="1:6" ht="12.75">
      <c r="A873" s="34"/>
      <c r="B873" s="34"/>
      <c r="C873" s="34"/>
      <c r="D873" s="34"/>
      <c r="E873" s="91"/>
      <c r="F873" s="100"/>
    </row>
    <row r="874" spans="1:6" ht="12.75">
      <c r="A874" s="34"/>
      <c r="B874" s="34"/>
      <c r="C874" s="34"/>
      <c r="D874" s="34"/>
      <c r="E874" s="91"/>
      <c r="F874" s="100"/>
    </row>
    <row r="875" spans="1:6" ht="12.75">
      <c r="A875" s="34"/>
      <c r="B875" s="34"/>
      <c r="C875" s="34"/>
      <c r="D875" s="34"/>
      <c r="E875" s="91"/>
      <c r="F875" s="100"/>
    </row>
    <row r="876" spans="1:6" ht="12.75">
      <c r="A876" s="34"/>
      <c r="B876" s="34"/>
      <c r="C876" s="34"/>
      <c r="D876" s="34"/>
      <c r="E876" s="91"/>
      <c r="F876" s="100"/>
    </row>
    <row r="877" spans="1:6" ht="12.75">
      <c r="A877" s="34"/>
      <c r="B877" s="34"/>
      <c r="C877" s="34"/>
      <c r="D877" s="34"/>
      <c r="E877" s="91"/>
      <c r="F877" s="100"/>
    </row>
    <row r="878" spans="1:6" ht="12.75">
      <c r="A878" s="34"/>
      <c r="B878" s="34"/>
      <c r="C878" s="34"/>
      <c r="D878" s="34"/>
      <c r="E878" s="91"/>
      <c r="F878" s="100"/>
    </row>
    <row r="879" spans="1:6" ht="12.75">
      <c r="A879" s="34"/>
      <c r="B879" s="34"/>
      <c r="C879" s="34"/>
      <c r="D879" s="34"/>
      <c r="E879" s="91"/>
      <c r="F879" s="100"/>
    </row>
    <row r="880" spans="1:6" ht="12.75">
      <c r="A880" s="34"/>
      <c r="B880" s="34"/>
      <c r="C880" s="34"/>
      <c r="D880" s="34"/>
      <c r="E880" s="91"/>
      <c r="F880" s="100"/>
    </row>
    <row r="881" spans="1:6" ht="12.75">
      <c r="A881" s="34"/>
      <c r="B881" s="34"/>
      <c r="C881" s="34"/>
      <c r="D881" s="34"/>
      <c r="E881" s="91"/>
      <c r="F881" s="100"/>
    </row>
    <row r="882" spans="1:6" ht="12.75">
      <c r="A882" s="34"/>
      <c r="B882" s="34"/>
      <c r="C882" s="34"/>
      <c r="D882" s="34"/>
      <c r="E882" s="91"/>
      <c r="F882" s="100"/>
    </row>
    <row r="883" spans="1:6" ht="12.75">
      <c r="A883" s="34"/>
      <c r="B883" s="34"/>
      <c r="C883" s="34"/>
      <c r="D883" s="34"/>
      <c r="E883" s="91"/>
      <c r="F883" s="100"/>
    </row>
    <row r="884" spans="1:6" ht="12.75">
      <c r="A884" s="34"/>
      <c r="B884" s="34"/>
      <c r="C884" s="34"/>
      <c r="D884" s="34"/>
      <c r="E884" s="91"/>
      <c r="F884" s="100"/>
    </row>
    <row r="885" spans="1:6" ht="12.75">
      <c r="A885" s="34"/>
      <c r="B885" s="34"/>
      <c r="C885" s="34"/>
      <c r="D885" s="34"/>
      <c r="E885" s="91"/>
      <c r="F885" s="100"/>
    </row>
    <row r="886" spans="1:6" ht="12.75">
      <c r="A886" s="34"/>
      <c r="B886" s="34"/>
      <c r="C886" s="34"/>
      <c r="D886" s="34"/>
      <c r="E886" s="91"/>
      <c r="F886" s="100"/>
    </row>
    <row r="887" spans="1:6" ht="12.75">
      <c r="A887" s="34"/>
      <c r="B887" s="34"/>
      <c r="C887" s="34"/>
      <c r="D887" s="34"/>
      <c r="E887" s="91"/>
      <c r="F887" s="100"/>
    </row>
    <row r="888" spans="1:6" ht="12.75">
      <c r="A888" s="34"/>
      <c r="B888" s="34"/>
      <c r="C888" s="34"/>
      <c r="D888" s="34"/>
      <c r="E888" s="91"/>
      <c r="F888" s="100"/>
    </row>
    <row r="889" spans="1:6" ht="12.75">
      <c r="A889" s="34"/>
      <c r="B889" s="34"/>
      <c r="C889" s="34"/>
      <c r="D889" s="34"/>
      <c r="E889" s="91"/>
      <c r="F889" s="100"/>
    </row>
    <row r="890" spans="1:6" ht="12.75">
      <c r="A890" s="34"/>
      <c r="B890" s="34"/>
      <c r="C890" s="34"/>
      <c r="D890" s="34"/>
      <c r="E890" s="91"/>
      <c r="F890" s="100"/>
    </row>
    <row r="891" spans="1:6" ht="12.75">
      <c r="A891" s="34"/>
      <c r="B891" s="34"/>
      <c r="C891" s="34"/>
      <c r="D891" s="34"/>
      <c r="E891" s="91"/>
      <c r="F891" s="100"/>
    </row>
    <row r="892" spans="1:6" ht="12.75">
      <c r="A892" s="34"/>
      <c r="B892" s="34"/>
      <c r="C892" s="34"/>
      <c r="D892" s="34"/>
      <c r="E892" s="91"/>
      <c r="F892" s="100"/>
    </row>
    <row r="893" spans="1:6" ht="12.75">
      <c r="A893" s="34"/>
      <c r="B893" s="34"/>
      <c r="C893" s="34"/>
      <c r="D893" s="34"/>
      <c r="E893" s="91"/>
      <c r="F893" s="100"/>
    </row>
    <row r="894" spans="1:6" ht="12.75">
      <c r="A894" s="40"/>
      <c r="B894" s="40"/>
      <c r="C894" s="40"/>
      <c r="D894" s="40"/>
      <c r="E894" s="93"/>
      <c r="F894" s="100"/>
    </row>
    <row r="895" spans="1:6" ht="12.75">
      <c r="A895" s="34"/>
      <c r="B895" s="34"/>
      <c r="C895" s="34"/>
      <c r="D895" s="34"/>
      <c r="E895" s="91"/>
      <c r="F895" s="100"/>
    </row>
    <row r="896" spans="1:6" ht="12.75">
      <c r="A896" s="34"/>
      <c r="B896" s="34"/>
      <c r="C896" s="34"/>
      <c r="D896" s="34"/>
      <c r="E896" s="91"/>
      <c r="F896" s="100"/>
    </row>
    <row r="897" spans="1:6" ht="12.75">
      <c r="A897" s="34"/>
      <c r="B897" s="34"/>
      <c r="C897" s="34"/>
      <c r="D897" s="34"/>
      <c r="E897" s="91"/>
      <c r="F897" s="100"/>
    </row>
    <row r="898" spans="1:6" ht="12.75">
      <c r="A898" s="34"/>
      <c r="B898" s="34"/>
      <c r="C898" s="34"/>
      <c r="D898" s="34"/>
      <c r="E898" s="91"/>
      <c r="F898" s="100"/>
    </row>
    <row r="899" spans="1:6" ht="12.75">
      <c r="A899" s="34"/>
      <c r="B899" s="34"/>
      <c r="C899" s="34"/>
      <c r="D899" s="34"/>
      <c r="E899" s="91"/>
      <c r="F899" s="100"/>
    </row>
    <row r="900" spans="1:6" ht="12.75">
      <c r="A900" s="34"/>
      <c r="B900" s="34"/>
      <c r="C900" s="34"/>
      <c r="D900" s="34"/>
      <c r="E900" s="91"/>
      <c r="F900" s="100"/>
    </row>
    <row r="901" spans="1:6" ht="12.75">
      <c r="A901" s="34"/>
      <c r="B901" s="34"/>
      <c r="C901" s="34"/>
      <c r="D901" s="34"/>
      <c r="E901" s="91"/>
      <c r="F901" s="100"/>
    </row>
    <row r="902" spans="1:6" ht="12.75">
      <c r="A902" s="34"/>
      <c r="B902" s="34"/>
      <c r="C902" s="34"/>
      <c r="D902" s="34"/>
      <c r="E902" s="91"/>
      <c r="F902" s="100"/>
    </row>
    <row r="903" spans="1:6" ht="12.75">
      <c r="A903" s="34"/>
      <c r="B903" s="34"/>
      <c r="C903" s="34"/>
      <c r="D903" s="34"/>
      <c r="E903" s="91"/>
      <c r="F903" s="100"/>
    </row>
    <row r="904" spans="1:6" ht="12.75">
      <c r="A904" s="34"/>
      <c r="B904" s="34"/>
      <c r="C904" s="34"/>
      <c r="D904" s="34"/>
      <c r="E904" s="91"/>
      <c r="F904" s="100"/>
    </row>
    <row r="905" spans="1:6" ht="12.75">
      <c r="A905" s="34"/>
      <c r="B905" s="34"/>
      <c r="C905" s="34"/>
      <c r="D905" s="34"/>
      <c r="E905" s="91"/>
      <c r="F905" s="100"/>
    </row>
    <row r="906" spans="1:6" ht="12.75">
      <c r="A906" s="34"/>
      <c r="B906" s="34"/>
      <c r="C906" s="34"/>
      <c r="D906" s="34"/>
      <c r="E906" s="91"/>
      <c r="F906" s="100"/>
    </row>
    <row r="907" spans="1:6" ht="12.75">
      <c r="A907" s="34"/>
      <c r="B907" s="34"/>
      <c r="C907" s="34"/>
      <c r="D907" s="34"/>
      <c r="E907" s="91"/>
      <c r="F907" s="100"/>
    </row>
    <row r="908" spans="1:6" ht="12.75">
      <c r="A908" s="34"/>
      <c r="B908" s="34"/>
      <c r="C908" s="34"/>
      <c r="D908" s="34"/>
      <c r="E908" s="91"/>
      <c r="F908" s="100"/>
    </row>
    <row r="909" spans="1:6" ht="12.75">
      <c r="A909" s="34"/>
      <c r="B909" s="34"/>
      <c r="C909" s="34"/>
      <c r="D909" s="34"/>
      <c r="E909" s="91"/>
      <c r="F909" s="100"/>
    </row>
    <row r="910" spans="1:6" ht="12.75">
      <c r="A910" s="34"/>
      <c r="B910" s="34"/>
      <c r="C910" s="34"/>
      <c r="D910" s="34"/>
      <c r="E910" s="91"/>
      <c r="F910" s="100"/>
    </row>
    <row r="911" spans="1:6" ht="12.75">
      <c r="A911" s="34"/>
      <c r="B911" s="34"/>
      <c r="C911" s="34"/>
      <c r="D911" s="34"/>
      <c r="E911" s="91"/>
      <c r="F911" s="100"/>
    </row>
    <row r="912" spans="1:6" ht="12.75">
      <c r="A912" s="34"/>
      <c r="B912" s="34"/>
      <c r="C912" s="34"/>
      <c r="D912" s="34"/>
      <c r="E912" s="91"/>
      <c r="F912" s="100"/>
    </row>
    <row r="913" spans="1:6" ht="12.75">
      <c r="A913" s="34"/>
      <c r="B913" s="34"/>
      <c r="C913" s="34"/>
      <c r="D913" s="34"/>
      <c r="E913" s="91"/>
      <c r="F913" s="100"/>
    </row>
    <row r="914" spans="1:6" ht="12.75">
      <c r="A914" s="34"/>
      <c r="B914" s="34"/>
      <c r="C914" s="34"/>
      <c r="D914" s="34"/>
      <c r="E914" s="91"/>
      <c r="F914" s="100"/>
    </row>
    <row r="915" spans="1:6" ht="12.75">
      <c r="A915" s="34"/>
      <c r="B915" s="34"/>
      <c r="C915" s="34"/>
      <c r="D915" s="34"/>
      <c r="E915" s="91"/>
      <c r="F915" s="100"/>
    </row>
    <row r="916" spans="1:6" ht="12.75">
      <c r="A916" s="40"/>
      <c r="B916" s="40"/>
      <c r="C916" s="40"/>
      <c r="D916" s="40"/>
      <c r="E916" s="93"/>
      <c r="F916" s="100"/>
    </row>
    <row r="917" spans="1:6" ht="12.75">
      <c r="A917" s="34"/>
      <c r="B917" s="34"/>
      <c r="C917" s="34"/>
      <c r="D917" s="34"/>
      <c r="E917" s="91"/>
      <c r="F917" s="100"/>
    </row>
    <row r="918" spans="1:6" ht="12.75">
      <c r="A918" s="34"/>
      <c r="B918" s="34"/>
      <c r="C918" s="34"/>
      <c r="D918" s="34"/>
      <c r="E918" s="91"/>
      <c r="F918" s="100"/>
    </row>
    <row r="919" spans="1:6" ht="12.75">
      <c r="A919" s="34"/>
      <c r="B919" s="34"/>
      <c r="C919" s="34"/>
      <c r="D919" s="34"/>
      <c r="E919" s="91"/>
      <c r="F919" s="100"/>
    </row>
    <row r="920" spans="1:6" ht="12.75">
      <c r="A920" s="34"/>
      <c r="B920" s="34"/>
      <c r="C920" s="34"/>
      <c r="D920" s="34"/>
      <c r="E920" s="91"/>
      <c r="F920" s="100"/>
    </row>
    <row r="921" spans="1:6" ht="12.75">
      <c r="A921" s="34"/>
      <c r="B921" s="34"/>
      <c r="C921" s="34"/>
      <c r="D921" s="34"/>
      <c r="E921" s="91"/>
      <c r="F921" s="100"/>
    </row>
    <row r="922" spans="1:6" ht="12.75">
      <c r="A922" s="34"/>
      <c r="B922" s="34"/>
      <c r="C922" s="34"/>
      <c r="D922" s="34"/>
      <c r="E922" s="91"/>
      <c r="F922" s="100"/>
    </row>
    <row r="923" spans="1:6" ht="12.75">
      <c r="A923" s="34"/>
      <c r="B923" s="34"/>
      <c r="C923" s="34"/>
      <c r="D923" s="34"/>
      <c r="E923" s="91"/>
      <c r="F923" s="100"/>
    </row>
    <row r="924" spans="1:6" ht="12.75">
      <c r="A924" s="34"/>
      <c r="B924" s="34"/>
      <c r="C924" s="34"/>
      <c r="D924" s="34"/>
      <c r="E924" s="91"/>
      <c r="F924" s="100"/>
    </row>
    <row r="925" spans="1:6" ht="12.75">
      <c r="A925" s="34"/>
      <c r="B925" s="34"/>
      <c r="C925" s="34"/>
      <c r="D925" s="34"/>
      <c r="E925" s="91"/>
      <c r="F925" s="100"/>
    </row>
    <row r="926" spans="1:6" ht="12.75">
      <c r="A926" s="34"/>
      <c r="B926" s="34"/>
      <c r="C926" s="34"/>
      <c r="D926" s="34"/>
      <c r="E926" s="91"/>
      <c r="F926" s="100"/>
    </row>
    <row r="927" spans="1:6" ht="12.75">
      <c r="A927" s="34"/>
      <c r="B927" s="34"/>
      <c r="C927" s="34"/>
      <c r="D927" s="34"/>
      <c r="E927" s="91"/>
      <c r="F927" s="100"/>
    </row>
    <row r="928" spans="1:6" ht="12.75">
      <c r="A928" s="34"/>
      <c r="B928" s="34"/>
      <c r="C928" s="34"/>
      <c r="D928" s="34"/>
      <c r="E928" s="91"/>
      <c r="F928" s="100"/>
    </row>
    <row r="929" spans="1:6" ht="12.75">
      <c r="A929" s="34"/>
      <c r="B929" s="34"/>
      <c r="C929" s="34"/>
      <c r="D929" s="34"/>
      <c r="E929" s="91"/>
      <c r="F929" s="100"/>
    </row>
    <row r="930" spans="1:6" ht="12.75">
      <c r="A930" s="34"/>
      <c r="B930" s="34"/>
      <c r="C930" s="34"/>
      <c r="D930" s="34"/>
      <c r="E930" s="91"/>
      <c r="F930" s="100"/>
    </row>
    <row r="931" spans="1:6" ht="12.75">
      <c r="A931" s="34"/>
      <c r="B931" s="34"/>
      <c r="C931" s="34"/>
      <c r="D931" s="34"/>
      <c r="E931" s="91"/>
      <c r="F931" s="100"/>
    </row>
    <row r="932" spans="1:6" ht="12.75">
      <c r="A932" s="34"/>
      <c r="B932" s="34"/>
      <c r="C932" s="34"/>
      <c r="D932" s="34"/>
      <c r="E932" s="91"/>
      <c r="F932" s="100"/>
    </row>
    <row r="933" spans="1:6" ht="12.75">
      <c r="A933" s="34"/>
      <c r="B933" s="34"/>
      <c r="C933" s="34"/>
      <c r="D933" s="34"/>
      <c r="E933" s="91"/>
      <c r="F933" s="100"/>
    </row>
    <row r="934" spans="1:6" ht="12.75">
      <c r="A934" s="34"/>
      <c r="B934" s="34"/>
      <c r="C934" s="34"/>
      <c r="D934" s="34"/>
      <c r="E934" s="91"/>
      <c r="F934" s="100"/>
    </row>
    <row r="935" spans="1:6" ht="12.75">
      <c r="A935" s="34"/>
      <c r="B935" s="34"/>
      <c r="C935" s="34"/>
      <c r="D935" s="34"/>
      <c r="E935" s="91"/>
      <c r="F935" s="100"/>
    </row>
    <row r="936" spans="1:6" ht="12.75">
      <c r="A936" s="34"/>
      <c r="B936" s="34"/>
      <c r="C936" s="34"/>
      <c r="D936" s="34"/>
      <c r="E936" s="91"/>
      <c r="F936" s="100"/>
    </row>
    <row r="937" spans="1:6" ht="12.75">
      <c r="A937" s="34"/>
      <c r="B937" s="34"/>
      <c r="C937" s="34"/>
      <c r="D937" s="34"/>
      <c r="E937" s="91"/>
      <c r="F937" s="100"/>
    </row>
    <row r="938" spans="1:6" ht="12.75">
      <c r="A938" s="34"/>
      <c r="B938" s="34"/>
      <c r="C938" s="34"/>
      <c r="D938" s="34"/>
      <c r="E938" s="91"/>
      <c r="F938" s="100"/>
    </row>
    <row r="939" spans="1:6" ht="12.75">
      <c r="A939" s="34"/>
      <c r="B939" s="34"/>
      <c r="C939" s="34"/>
      <c r="D939" s="34"/>
      <c r="E939" s="91"/>
      <c r="F939" s="100"/>
    </row>
    <row r="940" spans="1:6" ht="12.75">
      <c r="A940" s="34"/>
      <c r="B940" s="34"/>
      <c r="C940" s="34"/>
      <c r="D940" s="34"/>
      <c r="E940" s="91"/>
      <c r="F940" s="100"/>
    </row>
    <row r="941" spans="1:6" ht="12.75">
      <c r="A941" s="34"/>
      <c r="B941" s="34"/>
      <c r="C941" s="34"/>
      <c r="D941" s="34"/>
      <c r="E941" s="91"/>
      <c r="F941" s="100"/>
    </row>
    <row r="942" spans="1:6" ht="12.75">
      <c r="A942" s="34"/>
      <c r="B942" s="34"/>
      <c r="C942" s="34"/>
      <c r="D942" s="34"/>
      <c r="E942" s="91"/>
      <c r="F942" s="100"/>
    </row>
    <row r="943" spans="1:6" ht="12.75">
      <c r="A943" s="40"/>
      <c r="B943" s="40"/>
      <c r="C943" s="40"/>
      <c r="D943" s="40"/>
      <c r="E943" s="93"/>
      <c r="F943" s="100"/>
    </row>
    <row r="944" spans="1:6" ht="12.75">
      <c r="A944" s="34"/>
      <c r="B944" s="34"/>
      <c r="C944" s="34"/>
      <c r="D944" s="34"/>
      <c r="E944" s="91"/>
      <c r="F944" s="100"/>
    </row>
    <row r="945" spans="1:6" ht="12.75">
      <c r="A945" s="34"/>
      <c r="B945" s="34"/>
      <c r="C945" s="34"/>
      <c r="D945" s="34"/>
      <c r="E945" s="91"/>
      <c r="F945" s="100"/>
    </row>
    <row r="946" spans="1:6" ht="12.75">
      <c r="A946" s="34"/>
      <c r="B946" s="34"/>
      <c r="C946" s="34"/>
      <c r="D946" s="34"/>
      <c r="E946" s="91"/>
      <c r="F946" s="100"/>
    </row>
    <row r="947" spans="1:6" ht="12.75">
      <c r="A947" s="34"/>
      <c r="B947" s="34"/>
      <c r="C947" s="34"/>
      <c r="D947" s="34"/>
      <c r="E947" s="91"/>
      <c r="F947" s="100"/>
    </row>
    <row r="948" spans="1:6" ht="12.75">
      <c r="A948" s="34"/>
      <c r="B948" s="34"/>
      <c r="C948" s="34"/>
      <c r="D948" s="34"/>
      <c r="E948" s="91"/>
      <c r="F948" s="100"/>
    </row>
    <row r="949" spans="1:6" ht="12.75">
      <c r="A949" s="34"/>
      <c r="B949" s="34"/>
      <c r="C949" s="34"/>
      <c r="D949" s="34"/>
      <c r="E949" s="91"/>
      <c r="F949" s="100"/>
    </row>
    <row r="950" spans="1:6" ht="12.75">
      <c r="A950" s="34"/>
      <c r="B950" s="34"/>
      <c r="C950" s="34"/>
      <c r="D950" s="34"/>
      <c r="E950" s="91"/>
      <c r="F950" s="100"/>
    </row>
    <row r="951" spans="1:6" ht="12.75">
      <c r="A951" s="34"/>
      <c r="B951" s="34"/>
      <c r="C951" s="34"/>
      <c r="D951" s="34"/>
      <c r="E951" s="91"/>
      <c r="F951" s="100"/>
    </row>
    <row r="952" spans="1:6" ht="12.75">
      <c r="A952" s="34"/>
      <c r="B952" s="34"/>
      <c r="C952" s="34"/>
      <c r="D952" s="34"/>
      <c r="E952" s="91"/>
      <c r="F952" s="100"/>
    </row>
    <row r="953" spans="1:6" ht="12.75">
      <c r="A953" s="34"/>
      <c r="B953" s="34"/>
      <c r="C953" s="34"/>
      <c r="D953" s="34"/>
      <c r="E953" s="91"/>
      <c r="F953" s="100"/>
    </row>
    <row r="954" spans="1:6" ht="12.75">
      <c r="A954" s="34"/>
      <c r="B954" s="34"/>
      <c r="C954" s="34"/>
      <c r="D954" s="34"/>
      <c r="E954" s="91"/>
      <c r="F954" s="100"/>
    </row>
    <row r="955" spans="1:6" ht="12.75">
      <c r="A955" s="34"/>
      <c r="B955" s="34"/>
      <c r="C955" s="34"/>
      <c r="D955" s="34"/>
      <c r="E955" s="91"/>
      <c r="F955" s="100"/>
    </row>
    <row r="956" spans="1:6" ht="12.75">
      <c r="A956" s="34"/>
      <c r="B956" s="34"/>
      <c r="C956" s="34"/>
      <c r="D956" s="34"/>
      <c r="E956" s="91"/>
      <c r="F956" s="100"/>
    </row>
    <row r="957" spans="1:6" ht="12.75">
      <c r="A957" s="34"/>
      <c r="B957" s="34"/>
      <c r="C957" s="34"/>
      <c r="D957" s="34"/>
      <c r="E957" s="91"/>
      <c r="F957" s="100"/>
    </row>
    <row r="958" spans="1:6" ht="12.75">
      <c r="A958" s="34"/>
      <c r="B958" s="34"/>
      <c r="C958" s="34"/>
      <c r="D958" s="34"/>
      <c r="E958" s="91"/>
      <c r="F958" s="100"/>
    </row>
    <row r="959" spans="1:6" ht="12.75">
      <c r="A959" s="34"/>
      <c r="B959" s="34"/>
      <c r="C959" s="34"/>
      <c r="D959" s="34"/>
      <c r="E959" s="91"/>
      <c r="F959" s="100"/>
    </row>
    <row r="960" spans="1:6" ht="12.75">
      <c r="A960" s="34"/>
      <c r="B960" s="34"/>
      <c r="C960" s="34"/>
      <c r="D960" s="34"/>
      <c r="E960" s="91"/>
      <c r="F960" s="100"/>
    </row>
    <row r="961" spans="1:6" ht="12.75">
      <c r="A961" s="34"/>
      <c r="B961" s="34"/>
      <c r="C961" s="34"/>
      <c r="D961" s="34"/>
      <c r="E961" s="91"/>
      <c r="F961" s="100"/>
    </row>
    <row r="962" spans="1:6" ht="12.75">
      <c r="A962" s="34"/>
      <c r="B962" s="34"/>
      <c r="C962" s="34"/>
      <c r="D962" s="34"/>
      <c r="E962" s="91"/>
      <c r="F962" s="100"/>
    </row>
    <row r="963" spans="1:6" ht="12.75">
      <c r="A963" s="34"/>
      <c r="B963" s="34"/>
      <c r="C963" s="34"/>
      <c r="D963" s="34"/>
      <c r="E963" s="91"/>
      <c r="F963" s="100"/>
    </row>
    <row r="964" spans="1:6" ht="12.75">
      <c r="A964" s="34"/>
      <c r="B964" s="34"/>
      <c r="C964" s="34"/>
      <c r="D964" s="34"/>
      <c r="E964" s="91"/>
      <c r="F964" s="100"/>
    </row>
    <row r="965" spans="1:6" ht="12.75">
      <c r="A965" s="34"/>
      <c r="B965" s="34"/>
      <c r="C965" s="34"/>
      <c r="D965" s="34"/>
      <c r="E965" s="91"/>
      <c r="F965" s="100"/>
    </row>
    <row r="966" spans="1:6" ht="12.75">
      <c r="A966" s="34"/>
      <c r="B966" s="34"/>
      <c r="C966" s="34"/>
      <c r="D966" s="34"/>
      <c r="E966" s="91"/>
      <c r="F966" s="100"/>
    </row>
    <row r="967" spans="1:6" ht="12.75">
      <c r="A967" s="34"/>
      <c r="B967" s="34"/>
      <c r="C967" s="34"/>
      <c r="D967" s="34"/>
      <c r="E967" s="91"/>
      <c r="F967" s="100"/>
    </row>
    <row r="968" spans="1:6" ht="12.75">
      <c r="A968" s="34"/>
      <c r="B968" s="34"/>
      <c r="C968" s="34"/>
      <c r="D968" s="34"/>
      <c r="E968" s="91"/>
      <c r="F968" s="100"/>
    </row>
    <row r="969" spans="1:6" ht="12.75">
      <c r="A969" s="34"/>
      <c r="B969" s="34"/>
      <c r="C969" s="34"/>
      <c r="D969" s="34"/>
      <c r="E969" s="91"/>
      <c r="F969" s="100"/>
    </row>
    <row r="970" spans="1:6" ht="12.75">
      <c r="A970" s="34"/>
      <c r="B970" s="34"/>
      <c r="C970" s="34"/>
      <c r="D970" s="34"/>
      <c r="E970" s="91"/>
      <c r="F970" s="100"/>
    </row>
    <row r="971" spans="1:6" ht="12.75">
      <c r="A971" s="34"/>
      <c r="B971" s="34"/>
      <c r="C971" s="34"/>
      <c r="D971" s="34"/>
      <c r="E971" s="91"/>
      <c r="F971" s="100"/>
    </row>
    <row r="972" spans="1:6" ht="12.75">
      <c r="A972" s="34"/>
      <c r="B972" s="34"/>
      <c r="C972" s="34"/>
      <c r="D972" s="34"/>
      <c r="E972" s="91"/>
      <c r="F972" s="100"/>
    </row>
    <row r="973" spans="1:6" ht="12.75">
      <c r="A973" s="34"/>
      <c r="B973" s="34"/>
      <c r="C973" s="34"/>
      <c r="D973" s="34"/>
      <c r="E973" s="91"/>
      <c r="F973" s="100"/>
    </row>
    <row r="974" spans="1:6" ht="12.75">
      <c r="A974" s="34"/>
      <c r="B974" s="34"/>
      <c r="C974" s="34"/>
      <c r="D974" s="34"/>
      <c r="E974" s="91"/>
      <c r="F974" s="100"/>
    </row>
    <row r="975" spans="1:6" ht="12.75">
      <c r="A975" s="34"/>
      <c r="B975" s="34"/>
      <c r="C975" s="34"/>
      <c r="D975" s="34"/>
      <c r="E975" s="91"/>
      <c r="F975" s="100"/>
    </row>
    <row r="976" spans="1:6" ht="12.75">
      <c r="A976" s="34"/>
      <c r="B976" s="34"/>
      <c r="C976" s="34"/>
      <c r="D976" s="34"/>
      <c r="E976" s="91"/>
      <c r="F976" s="100"/>
    </row>
    <row r="977" spans="1:6" ht="12.75">
      <c r="A977" s="34"/>
      <c r="B977" s="34"/>
      <c r="C977" s="34"/>
      <c r="D977" s="34"/>
      <c r="E977" s="91"/>
      <c r="F977" s="100"/>
    </row>
    <row r="978" spans="1:6" ht="12.75">
      <c r="A978" s="34"/>
      <c r="B978" s="34"/>
      <c r="C978" s="34"/>
      <c r="D978" s="34"/>
      <c r="E978" s="91"/>
      <c r="F978" s="100"/>
    </row>
    <row r="979" spans="1:6" ht="12.75">
      <c r="A979" s="34"/>
      <c r="B979" s="34"/>
      <c r="C979" s="34"/>
      <c r="D979" s="34"/>
      <c r="E979" s="91"/>
      <c r="F979" s="100"/>
    </row>
    <row r="980" spans="1:6" ht="12.75">
      <c r="A980" s="34"/>
      <c r="B980" s="34"/>
      <c r="C980" s="34"/>
      <c r="D980" s="34"/>
      <c r="E980" s="91"/>
      <c r="F980" s="100"/>
    </row>
    <row r="981" spans="1:6" ht="12.75">
      <c r="A981" s="34"/>
      <c r="B981" s="34"/>
      <c r="C981" s="34"/>
      <c r="D981" s="34"/>
      <c r="E981" s="91"/>
      <c r="F981" s="100"/>
    </row>
    <row r="982" spans="1:6" ht="12.75">
      <c r="A982" s="34"/>
      <c r="B982" s="34"/>
      <c r="C982" s="34"/>
      <c r="D982" s="34"/>
      <c r="E982" s="91"/>
      <c r="F982" s="100"/>
    </row>
    <row r="983" spans="1:6" ht="12.75">
      <c r="A983" s="34"/>
      <c r="B983" s="34"/>
      <c r="C983" s="34"/>
      <c r="D983" s="34"/>
      <c r="E983" s="91"/>
      <c r="F983" s="100"/>
    </row>
    <row r="984" spans="1:6" ht="12.75">
      <c r="A984" s="34"/>
      <c r="B984" s="34"/>
      <c r="C984" s="34"/>
      <c r="D984" s="34"/>
      <c r="E984" s="91"/>
      <c r="F984" s="100"/>
    </row>
    <row r="985" spans="1:6" ht="12.75">
      <c r="A985" s="34"/>
      <c r="B985" s="34"/>
      <c r="C985" s="34"/>
      <c r="D985" s="34"/>
      <c r="E985" s="91"/>
      <c r="F985" s="100"/>
    </row>
    <row r="986" spans="1:6" ht="12.75">
      <c r="A986" s="34"/>
      <c r="B986" s="34"/>
      <c r="C986" s="34"/>
      <c r="D986" s="34"/>
      <c r="E986" s="91"/>
      <c r="F986" s="100"/>
    </row>
    <row r="987" spans="1:6" ht="12.75">
      <c r="A987" s="34"/>
      <c r="B987" s="34"/>
      <c r="C987" s="34"/>
      <c r="D987" s="34"/>
      <c r="E987" s="91"/>
      <c r="F987" s="100"/>
    </row>
    <row r="988" spans="1:6" ht="12.75">
      <c r="A988" s="34"/>
      <c r="B988" s="34"/>
      <c r="C988" s="34"/>
      <c r="D988" s="34"/>
      <c r="E988" s="91"/>
      <c r="F988" s="100"/>
    </row>
    <row r="989" spans="1:6" ht="12.75">
      <c r="A989" s="34"/>
      <c r="B989" s="34"/>
      <c r="C989" s="34"/>
      <c r="D989" s="34"/>
      <c r="E989" s="91"/>
      <c r="F989" s="100"/>
    </row>
    <row r="990" spans="1:6" ht="12.75">
      <c r="A990" s="34"/>
      <c r="B990" s="34"/>
      <c r="C990" s="34"/>
      <c r="D990" s="34"/>
      <c r="E990" s="91"/>
      <c r="F990" s="100"/>
    </row>
    <row r="991" spans="1:6" ht="12.75">
      <c r="A991" s="34"/>
      <c r="B991" s="34"/>
      <c r="C991" s="34"/>
      <c r="D991" s="34"/>
      <c r="E991" s="91"/>
      <c r="F991" s="100"/>
    </row>
    <row r="992" spans="1:6" ht="12.75">
      <c r="A992" s="34"/>
      <c r="B992" s="34"/>
      <c r="C992" s="34"/>
      <c r="D992" s="34"/>
      <c r="E992" s="91"/>
      <c r="F992" s="100"/>
    </row>
    <row r="993" spans="1:6" ht="12.75">
      <c r="A993" s="34"/>
      <c r="B993" s="34"/>
      <c r="C993" s="34"/>
      <c r="D993" s="34"/>
      <c r="E993" s="91"/>
      <c r="F993" s="100"/>
    </row>
    <row r="994" spans="1:6" ht="12.75">
      <c r="A994" s="34"/>
      <c r="B994" s="34"/>
      <c r="C994" s="34"/>
      <c r="D994" s="34"/>
      <c r="E994" s="91"/>
      <c r="F994" s="100"/>
    </row>
    <row r="995" spans="1:6" ht="12.75">
      <c r="A995" s="34"/>
      <c r="B995" s="34"/>
      <c r="C995" s="34"/>
      <c r="D995" s="34"/>
      <c r="E995" s="91"/>
      <c r="F995" s="100"/>
    </row>
    <row r="996" spans="1:6" ht="12.75">
      <c r="A996" s="34"/>
      <c r="B996" s="34"/>
      <c r="C996" s="34"/>
      <c r="D996" s="34"/>
      <c r="E996" s="91"/>
      <c r="F996" s="100"/>
    </row>
    <row r="997" spans="1:6" ht="12.75">
      <c r="A997" s="34"/>
      <c r="B997" s="34"/>
      <c r="C997" s="34"/>
      <c r="D997" s="34"/>
      <c r="E997" s="91"/>
      <c r="F997" s="100"/>
    </row>
    <row r="998" spans="1:6" ht="12.75">
      <c r="A998" s="34"/>
      <c r="B998" s="34"/>
      <c r="C998" s="34"/>
      <c r="D998" s="34"/>
      <c r="E998" s="91"/>
      <c r="F998" s="100"/>
    </row>
    <row r="999" spans="1:6" ht="12.75">
      <c r="A999" s="34"/>
      <c r="B999" s="34"/>
      <c r="C999" s="34"/>
      <c r="D999" s="34"/>
      <c r="E999" s="91"/>
      <c r="F999" s="100"/>
    </row>
    <row r="1000" spans="1:6" ht="12.75">
      <c r="A1000" s="34"/>
      <c r="B1000" s="34"/>
      <c r="C1000" s="34"/>
      <c r="D1000" s="34"/>
      <c r="E1000" s="91"/>
      <c r="F1000" s="100"/>
    </row>
    <row r="1001" spans="1:6" ht="12.75">
      <c r="A1001" s="34"/>
      <c r="B1001" s="34"/>
      <c r="C1001" s="34"/>
      <c r="D1001" s="34"/>
      <c r="E1001" s="91"/>
      <c r="F1001" s="100"/>
    </row>
    <row r="1002" spans="1:6" ht="12.75">
      <c r="A1002" s="34"/>
      <c r="B1002" s="34"/>
      <c r="C1002" s="34"/>
      <c r="D1002" s="34"/>
      <c r="E1002" s="91"/>
      <c r="F1002" s="100"/>
    </row>
    <row r="1003" spans="1:6" ht="12.75">
      <c r="A1003" s="34"/>
      <c r="B1003" s="34"/>
      <c r="C1003" s="34"/>
      <c r="D1003" s="34"/>
      <c r="E1003" s="91"/>
      <c r="F1003" s="100"/>
    </row>
    <row r="1004" spans="1:6" ht="12.75">
      <c r="A1004" s="34"/>
      <c r="B1004" s="34"/>
      <c r="C1004" s="34"/>
      <c r="D1004" s="34"/>
      <c r="E1004" s="91"/>
      <c r="F1004" s="100"/>
    </row>
    <row r="1005" spans="1:6" ht="12.75">
      <c r="A1005" s="34"/>
      <c r="B1005" s="34"/>
      <c r="C1005" s="34"/>
      <c r="D1005" s="34"/>
      <c r="E1005" s="91"/>
      <c r="F1005" s="100"/>
    </row>
    <row r="1006" spans="1:6" ht="12.75">
      <c r="A1006" s="34"/>
      <c r="B1006" s="34"/>
      <c r="C1006" s="34"/>
      <c r="D1006" s="34"/>
      <c r="E1006" s="91"/>
      <c r="F1006" s="100"/>
    </row>
    <row r="1007" spans="1:6" ht="12.75">
      <c r="A1007" s="34"/>
      <c r="B1007" s="34"/>
      <c r="C1007" s="34"/>
      <c r="D1007" s="34"/>
      <c r="E1007" s="91"/>
      <c r="F1007" s="100"/>
    </row>
    <row r="1008" spans="1:6" ht="12.75">
      <c r="A1008" s="34"/>
      <c r="B1008" s="34"/>
      <c r="C1008" s="34"/>
      <c r="D1008" s="34"/>
      <c r="E1008" s="91"/>
      <c r="F1008" s="100"/>
    </row>
    <row r="1009" spans="1:6" ht="12.75">
      <c r="A1009" s="34"/>
      <c r="B1009" s="34"/>
      <c r="C1009" s="34"/>
      <c r="D1009" s="34"/>
      <c r="E1009" s="91"/>
      <c r="F1009" s="100"/>
    </row>
    <row r="1010" spans="1:6" ht="12.75">
      <c r="A1010" s="34"/>
      <c r="B1010" s="34"/>
      <c r="C1010" s="34"/>
      <c r="D1010" s="34"/>
      <c r="E1010" s="91"/>
      <c r="F1010" s="100"/>
    </row>
    <row r="1011" spans="1:6" ht="12.75">
      <c r="A1011" s="34"/>
      <c r="B1011" s="34"/>
      <c r="C1011" s="34"/>
      <c r="D1011" s="34"/>
      <c r="E1011" s="91"/>
      <c r="F1011" s="100"/>
    </row>
    <row r="1012" spans="1:6" ht="12.75">
      <c r="A1012" s="34"/>
      <c r="B1012" s="34"/>
      <c r="C1012" s="34"/>
      <c r="D1012" s="34"/>
      <c r="E1012" s="91"/>
      <c r="F1012" s="100"/>
    </row>
    <row r="1013" spans="1:6" ht="12.75">
      <c r="A1013" s="34"/>
      <c r="B1013" s="34"/>
      <c r="C1013" s="34"/>
      <c r="D1013" s="34"/>
      <c r="E1013" s="91"/>
      <c r="F1013" s="100"/>
    </row>
    <row r="1014" spans="1:6" ht="12.75">
      <c r="A1014" s="34"/>
      <c r="B1014" s="34"/>
      <c r="C1014" s="34"/>
      <c r="D1014" s="34"/>
      <c r="E1014" s="91"/>
      <c r="F1014" s="100"/>
    </row>
    <row r="1015" spans="1:6" ht="12.75">
      <c r="A1015" s="34"/>
      <c r="B1015" s="34"/>
      <c r="C1015" s="34"/>
      <c r="D1015" s="34"/>
      <c r="E1015" s="91"/>
      <c r="F1015" s="100"/>
    </row>
    <row r="1016" spans="1:6" ht="12.75">
      <c r="A1016" s="34"/>
      <c r="B1016" s="34"/>
      <c r="C1016" s="34"/>
      <c r="D1016" s="34"/>
      <c r="E1016" s="91"/>
      <c r="F1016" s="100"/>
    </row>
    <row r="1017" spans="1:6" ht="12.75">
      <c r="A1017" s="34"/>
      <c r="B1017" s="34"/>
      <c r="C1017" s="34"/>
      <c r="D1017" s="34"/>
      <c r="E1017" s="91"/>
      <c r="F1017" s="100"/>
    </row>
    <row r="1018" spans="1:6" ht="12.75">
      <c r="A1018" s="34"/>
      <c r="B1018" s="34"/>
      <c r="C1018" s="34"/>
      <c r="D1018" s="34"/>
      <c r="E1018" s="91"/>
      <c r="F1018" s="100"/>
    </row>
    <row r="1019" spans="1:6" ht="12.75">
      <c r="A1019" s="34"/>
      <c r="B1019" s="34"/>
      <c r="C1019" s="34"/>
      <c r="D1019" s="34"/>
      <c r="E1019" s="91"/>
      <c r="F1019" s="100"/>
    </row>
    <row r="1020" spans="1:6" ht="12.75">
      <c r="A1020" s="34"/>
      <c r="B1020" s="34"/>
      <c r="C1020" s="34"/>
      <c r="D1020" s="34"/>
      <c r="E1020" s="91"/>
      <c r="F1020" s="100"/>
    </row>
    <row r="1021" spans="1:6" ht="12.75">
      <c r="A1021" s="34"/>
      <c r="B1021" s="34"/>
      <c r="C1021" s="34"/>
      <c r="D1021" s="34"/>
      <c r="E1021" s="91"/>
      <c r="F1021" s="100"/>
    </row>
    <row r="1022" spans="1:6" ht="12.75">
      <c r="A1022" s="34"/>
      <c r="B1022" s="34"/>
      <c r="C1022" s="34"/>
      <c r="D1022" s="34"/>
      <c r="E1022" s="91"/>
      <c r="F1022" s="100"/>
    </row>
    <row r="1023" spans="1:6" ht="12.75">
      <c r="A1023" s="34"/>
      <c r="B1023" s="34"/>
      <c r="C1023" s="34"/>
      <c r="D1023" s="34"/>
      <c r="E1023" s="91"/>
      <c r="F1023" s="100"/>
    </row>
    <row r="1024" spans="1:6" ht="12.75">
      <c r="A1024" s="34"/>
      <c r="B1024" s="34"/>
      <c r="C1024" s="34"/>
      <c r="D1024" s="34"/>
      <c r="E1024" s="91"/>
      <c r="F1024" s="100"/>
    </row>
    <row r="1025" spans="1:6" ht="12.75">
      <c r="A1025" s="34"/>
      <c r="B1025" s="34"/>
      <c r="C1025" s="34"/>
      <c r="D1025" s="34"/>
      <c r="E1025" s="91"/>
      <c r="F1025" s="100"/>
    </row>
    <row r="1026" spans="1:6" ht="12.75">
      <c r="A1026" s="34"/>
      <c r="B1026" s="34"/>
      <c r="C1026" s="34"/>
      <c r="D1026" s="34"/>
      <c r="E1026" s="91"/>
      <c r="F1026" s="100"/>
    </row>
    <row r="1027" spans="1:6" ht="12.75">
      <c r="A1027" s="34"/>
      <c r="B1027" s="34"/>
      <c r="C1027" s="34"/>
      <c r="D1027" s="34"/>
      <c r="E1027" s="91"/>
      <c r="F1027" s="100"/>
    </row>
    <row r="1028" spans="1:6" ht="12.75">
      <c r="A1028" s="34"/>
      <c r="B1028" s="34"/>
      <c r="C1028" s="34"/>
      <c r="D1028" s="34"/>
      <c r="E1028" s="91"/>
      <c r="F1028" s="100"/>
    </row>
    <row r="1029" spans="1:6" ht="12.75">
      <c r="A1029" s="34"/>
      <c r="B1029" s="34"/>
      <c r="C1029" s="34"/>
      <c r="D1029" s="34"/>
      <c r="E1029" s="91"/>
      <c r="F1029" s="100"/>
    </row>
    <row r="1030" spans="1:6" ht="12.75">
      <c r="A1030" s="34"/>
      <c r="B1030" s="34"/>
      <c r="C1030" s="34"/>
      <c r="D1030" s="34"/>
      <c r="E1030" s="91"/>
      <c r="F1030" s="100"/>
    </row>
    <row r="1031" spans="1:6" ht="12.75">
      <c r="A1031" s="34"/>
      <c r="B1031" s="34"/>
      <c r="C1031" s="34"/>
      <c r="D1031" s="34"/>
      <c r="E1031" s="91"/>
      <c r="F1031" s="100"/>
    </row>
    <row r="1032" spans="1:6" ht="12.75">
      <c r="A1032" s="34"/>
      <c r="B1032" s="34"/>
      <c r="C1032" s="34"/>
      <c r="D1032" s="34"/>
      <c r="E1032" s="91"/>
      <c r="F1032" s="100"/>
    </row>
    <row r="1033" spans="1:6" ht="12.75">
      <c r="A1033" s="34"/>
      <c r="B1033" s="34"/>
      <c r="C1033" s="34"/>
      <c r="D1033" s="34"/>
      <c r="E1033" s="91"/>
      <c r="F1033" s="100"/>
    </row>
    <row r="1034" spans="1:6" ht="12.75">
      <c r="A1034" s="34"/>
      <c r="B1034" s="34"/>
      <c r="C1034" s="34"/>
      <c r="D1034" s="34"/>
      <c r="E1034" s="91"/>
      <c r="F1034" s="100"/>
    </row>
    <row r="1035" spans="1:6" ht="12.75">
      <c r="A1035" s="34"/>
      <c r="B1035" s="34"/>
      <c r="C1035" s="34"/>
      <c r="D1035" s="34"/>
      <c r="E1035" s="91"/>
      <c r="F1035" s="100"/>
    </row>
    <row r="1036" spans="1:6" ht="12.75">
      <c r="A1036" s="34"/>
      <c r="B1036" s="34"/>
      <c r="C1036" s="34"/>
      <c r="D1036" s="34"/>
      <c r="E1036" s="91"/>
      <c r="F1036" s="100"/>
    </row>
    <row r="1037" spans="1:6" ht="12.75">
      <c r="A1037" s="34"/>
      <c r="B1037" s="34"/>
      <c r="C1037" s="34"/>
      <c r="D1037" s="34"/>
      <c r="E1037" s="91"/>
      <c r="F1037" s="100"/>
    </row>
    <row r="1038" spans="1:6" ht="12.75">
      <c r="A1038" s="34"/>
      <c r="B1038" s="34"/>
      <c r="C1038" s="34"/>
      <c r="D1038" s="34"/>
      <c r="E1038" s="91"/>
      <c r="F1038" s="100"/>
    </row>
    <row r="1039" spans="1:6" ht="12.75">
      <c r="A1039" s="34"/>
      <c r="B1039" s="34"/>
      <c r="C1039" s="34"/>
      <c r="D1039" s="34"/>
      <c r="E1039" s="91"/>
      <c r="F1039" s="100"/>
    </row>
    <row r="1040" spans="1:6" ht="12.75">
      <c r="A1040" s="34"/>
      <c r="B1040" s="34"/>
      <c r="C1040" s="34"/>
      <c r="D1040" s="34"/>
      <c r="E1040" s="91"/>
      <c r="F1040" s="100"/>
    </row>
    <row r="1041" spans="1:6" ht="12.75">
      <c r="A1041" s="34"/>
      <c r="B1041" s="34"/>
      <c r="C1041" s="34"/>
      <c r="D1041" s="34"/>
      <c r="E1041" s="91"/>
      <c r="F1041" s="100"/>
    </row>
    <row r="1042" spans="1:6" ht="12.75">
      <c r="A1042" s="34"/>
      <c r="B1042" s="34"/>
      <c r="C1042" s="34"/>
      <c r="D1042" s="34"/>
      <c r="E1042" s="91"/>
      <c r="F1042" s="100"/>
    </row>
    <row r="1043" spans="1:6" ht="12.75">
      <c r="A1043" s="34"/>
      <c r="B1043" s="34"/>
      <c r="C1043" s="34"/>
      <c r="D1043" s="34"/>
      <c r="E1043" s="91"/>
      <c r="F1043" s="100"/>
    </row>
    <row r="1044" spans="1:6" ht="12.75">
      <c r="A1044" s="34"/>
      <c r="B1044" s="34"/>
      <c r="C1044" s="34"/>
      <c r="D1044" s="34"/>
      <c r="E1044" s="91"/>
      <c r="F1044" s="100"/>
    </row>
    <row r="1045" spans="1:6" ht="12.75">
      <c r="A1045" s="34"/>
      <c r="B1045" s="34"/>
      <c r="C1045" s="34"/>
      <c r="D1045" s="34"/>
      <c r="E1045" s="91"/>
      <c r="F1045" s="100"/>
    </row>
    <row r="1046" spans="1:6" ht="12.75">
      <c r="A1046" s="34"/>
      <c r="B1046" s="34"/>
      <c r="C1046" s="34"/>
      <c r="D1046" s="34"/>
      <c r="E1046" s="91"/>
      <c r="F1046" s="100"/>
    </row>
    <row r="1047" spans="1:6" ht="12.75">
      <c r="A1047" s="34"/>
      <c r="B1047" s="34"/>
      <c r="C1047" s="34"/>
      <c r="D1047" s="34"/>
      <c r="E1047" s="91"/>
      <c r="F1047" s="100"/>
    </row>
    <row r="1048" spans="1:6" ht="12.75">
      <c r="A1048" s="34"/>
      <c r="B1048" s="34"/>
      <c r="C1048" s="34"/>
      <c r="D1048" s="34"/>
      <c r="E1048" s="91"/>
      <c r="F1048" s="100"/>
    </row>
    <row r="1049" spans="1:6" ht="12.75">
      <c r="A1049" s="34"/>
      <c r="B1049" s="34"/>
      <c r="C1049" s="34"/>
      <c r="D1049" s="34"/>
      <c r="E1049" s="91"/>
      <c r="F1049" s="100"/>
    </row>
    <row r="1050" spans="1:6" ht="12.75">
      <c r="A1050" s="34"/>
      <c r="B1050" s="34"/>
      <c r="C1050" s="34"/>
      <c r="D1050" s="34"/>
      <c r="E1050" s="91"/>
      <c r="F1050" s="100"/>
    </row>
    <row r="1051" spans="1:6" ht="12.75">
      <c r="A1051" s="34"/>
      <c r="B1051" s="34"/>
      <c r="C1051" s="34"/>
      <c r="D1051" s="34"/>
      <c r="E1051" s="91"/>
      <c r="F1051" s="100"/>
    </row>
    <row r="1052" spans="1:6" ht="12.75">
      <c r="A1052" s="34"/>
      <c r="B1052" s="34"/>
      <c r="C1052" s="34"/>
      <c r="D1052" s="34"/>
      <c r="E1052" s="91"/>
      <c r="F1052" s="100"/>
    </row>
    <row r="1053" spans="1:6" ht="12.75">
      <c r="A1053" s="34"/>
      <c r="B1053" s="34"/>
      <c r="C1053" s="34"/>
      <c r="D1053" s="34"/>
      <c r="E1053" s="91"/>
      <c r="F1053" s="100"/>
    </row>
    <row r="1054" spans="1:6" ht="12.75">
      <c r="A1054" s="34"/>
      <c r="B1054" s="34"/>
      <c r="C1054" s="34"/>
      <c r="D1054" s="34"/>
      <c r="E1054" s="91"/>
      <c r="F1054" s="100"/>
    </row>
    <row r="1055" spans="1:6" ht="12.75">
      <c r="A1055" s="34"/>
      <c r="B1055" s="34"/>
      <c r="C1055" s="34"/>
      <c r="D1055" s="34"/>
      <c r="E1055" s="91"/>
      <c r="F1055" s="100"/>
    </row>
    <row r="1056" spans="1:6" ht="12.75">
      <c r="A1056" s="34"/>
      <c r="B1056" s="34"/>
      <c r="C1056" s="34"/>
      <c r="D1056" s="34"/>
      <c r="E1056" s="91"/>
      <c r="F1056" s="100"/>
    </row>
    <row r="1057" spans="1:6" ht="12.75">
      <c r="A1057" s="34"/>
      <c r="B1057" s="34"/>
      <c r="C1057" s="34"/>
      <c r="D1057" s="34"/>
      <c r="E1057" s="91"/>
      <c r="F1057" s="100"/>
    </row>
    <row r="1058" spans="1:6" ht="12.75">
      <c r="A1058" s="34"/>
      <c r="B1058" s="34"/>
      <c r="C1058" s="34"/>
      <c r="D1058" s="34"/>
      <c r="E1058" s="91"/>
      <c r="F1058" s="100"/>
    </row>
    <row r="1059" spans="1:6" ht="12.75">
      <c r="A1059" s="34"/>
      <c r="B1059" s="34"/>
      <c r="C1059" s="34"/>
      <c r="D1059" s="34"/>
      <c r="E1059" s="91"/>
      <c r="F1059" s="100"/>
    </row>
    <row r="1060" spans="1:6" ht="12.75">
      <c r="A1060" s="34"/>
      <c r="B1060" s="34"/>
      <c r="C1060" s="34"/>
      <c r="D1060" s="34"/>
      <c r="E1060" s="91"/>
      <c r="F1060" s="100"/>
    </row>
    <row r="1061" spans="1:6" ht="12.75">
      <c r="A1061" s="34"/>
      <c r="B1061" s="34"/>
      <c r="C1061" s="34"/>
      <c r="D1061" s="34"/>
      <c r="E1061" s="91"/>
      <c r="F1061" s="100"/>
    </row>
    <row r="1062" spans="1:6" ht="12.75">
      <c r="A1062" s="34"/>
      <c r="B1062" s="34"/>
      <c r="C1062" s="34"/>
      <c r="D1062" s="34"/>
      <c r="E1062" s="91"/>
      <c r="F1062" s="100"/>
    </row>
    <row r="1063" spans="1:6" ht="12.75">
      <c r="A1063" s="34"/>
      <c r="B1063" s="34"/>
      <c r="C1063" s="34"/>
      <c r="D1063" s="34"/>
      <c r="E1063" s="91"/>
      <c r="F1063" s="100"/>
    </row>
    <row r="1064" spans="1:6" ht="12.75">
      <c r="A1064" s="34"/>
      <c r="B1064" s="34"/>
      <c r="C1064" s="34"/>
      <c r="D1064" s="34"/>
      <c r="E1064" s="91"/>
      <c r="F1064" s="100"/>
    </row>
    <row r="1065" spans="1:6" ht="12.75">
      <c r="A1065" s="34"/>
      <c r="B1065" s="34"/>
      <c r="C1065" s="34"/>
      <c r="D1065" s="34"/>
      <c r="E1065" s="91"/>
      <c r="F1065" s="100"/>
    </row>
    <row r="1066" spans="1:6" ht="12.75">
      <c r="A1066" s="40"/>
      <c r="B1066" s="40"/>
      <c r="C1066" s="40"/>
      <c r="D1066" s="40"/>
      <c r="E1066" s="93"/>
      <c r="F1066" s="100"/>
    </row>
    <row r="1067" spans="1:6" ht="12.75">
      <c r="A1067" s="34"/>
      <c r="B1067" s="34"/>
      <c r="C1067" s="34"/>
      <c r="D1067" s="34"/>
      <c r="E1067" s="91"/>
      <c r="F1067" s="100"/>
    </row>
    <row r="1068" spans="1:6" ht="12.75">
      <c r="A1068" s="34"/>
      <c r="B1068" s="34"/>
      <c r="C1068" s="34"/>
      <c r="D1068" s="34"/>
      <c r="E1068" s="91"/>
      <c r="F1068" s="100"/>
    </row>
    <row r="1069" spans="1:6" ht="12.75">
      <c r="A1069" s="34"/>
      <c r="B1069" s="34"/>
      <c r="C1069" s="34"/>
      <c r="D1069" s="34"/>
      <c r="E1069" s="91"/>
      <c r="F1069" s="100"/>
    </row>
    <row r="1070" spans="1:6" ht="12.75">
      <c r="A1070" s="34"/>
      <c r="B1070" s="34"/>
      <c r="C1070" s="34"/>
      <c r="D1070" s="34"/>
      <c r="E1070" s="91"/>
      <c r="F1070" s="100"/>
    </row>
    <row r="1071" spans="1:6" ht="12.75">
      <c r="A1071" s="34"/>
      <c r="B1071" s="34"/>
      <c r="C1071" s="34"/>
      <c r="D1071" s="34"/>
      <c r="E1071" s="91"/>
      <c r="F1071" s="100"/>
    </row>
    <row r="1072" spans="1:6" ht="12.75">
      <c r="A1072" s="34"/>
      <c r="B1072" s="34"/>
      <c r="C1072" s="34"/>
      <c r="D1072" s="34"/>
      <c r="E1072" s="91"/>
      <c r="F1072" s="100"/>
    </row>
    <row r="1073" spans="1:6" ht="12.75">
      <c r="A1073" s="34"/>
      <c r="B1073" s="34"/>
      <c r="C1073" s="34"/>
      <c r="D1073" s="34"/>
      <c r="E1073" s="91"/>
      <c r="F1073" s="100"/>
    </row>
    <row r="1074" spans="1:6" ht="12.75">
      <c r="A1074" s="40"/>
      <c r="B1074" s="40"/>
      <c r="C1074" s="40"/>
      <c r="D1074" s="40"/>
      <c r="E1074" s="93"/>
      <c r="F1074" s="100"/>
    </row>
    <row r="1075" spans="1:6" ht="12.75">
      <c r="A1075" s="34"/>
      <c r="B1075" s="34"/>
      <c r="C1075" s="34"/>
      <c r="D1075" s="34"/>
      <c r="E1075" s="91"/>
      <c r="F1075" s="100"/>
    </row>
    <row r="1076" spans="1:6" ht="12.75">
      <c r="A1076" s="34"/>
      <c r="B1076" s="34"/>
      <c r="C1076" s="34"/>
      <c r="D1076" s="34"/>
      <c r="E1076" s="91"/>
      <c r="F1076" s="100"/>
    </row>
    <row r="1077" spans="1:6" ht="12.75">
      <c r="A1077" s="34"/>
      <c r="B1077" s="34"/>
      <c r="C1077" s="34"/>
      <c r="D1077" s="34"/>
      <c r="E1077" s="91"/>
      <c r="F1077" s="100"/>
    </row>
    <row r="1078" spans="1:6" ht="12.75">
      <c r="A1078" s="34"/>
      <c r="B1078" s="34"/>
      <c r="C1078" s="34"/>
      <c r="D1078" s="34"/>
      <c r="E1078" s="91"/>
      <c r="F1078" s="100"/>
    </row>
    <row r="1079" spans="1:6" ht="12.75">
      <c r="A1079" s="34"/>
      <c r="B1079" s="34"/>
      <c r="C1079" s="34"/>
      <c r="D1079" s="34"/>
      <c r="E1079" s="91"/>
      <c r="F1079" s="100"/>
    </row>
    <row r="1080" spans="1:6" ht="12.75">
      <c r="A1080" s="34"/>
      <c r="B1080" s="34"/>
      <c r="C1080" s="34"/>
      <c r="D1080" s="34"/>
      <c r="E1080" s="91"/>
      <c r="F1080" s="100"/>
    </row>
    <row r="1081" spans="1:6" ht="12.75">
      <c r="A1081" s="34"/>
      <c r="B1081" s="34"/>
      <c r="C1081" s="34"/>
      <c r="D1081" s="34"/>
      <c r="E1081" s="91"/>
      <c r="F1081" s="100"/>
    </row>
    <row r="1082" spans="1:6" ht="12.75">
      <c r="A1082" s="34"/>
      <c r="B1082" s="34"/>
      <c r="C1082" s="34"/>
      <c r="D1082" s="34"/>
      <c r="E1082" s="91"/>
      <c r="F1082" s="100"/>
    </row>
    <row r="1083" spans="1:6" ht="12.75">
      <c r="A1083" s="34"/>
      <c r="B1083" s="34"/>
      <c r="C1083" s="34"/>
      <c r="D1083" s="34"/>
      <c r="E1083" s="91"/>
      <c r="F1083" s="100"/>
    </row>
    <row r="1084" spans="1:6" ht="12.75">
      <c r="A1084" s="34"/>
      <c r="B1084" s="34"/>
      <c r="C1084" s="34"/>
      <c r="D1084" s="34"/>
      <c r="E1084" s="91"/>
      <c r="F1084" s="100"/>
    </row>
    <row r="1085" spans="1:6" ht="12.75">
      <c r="A1085" s="34"/>
      <c r="B1085" s="34"/>
      <c r="C1085" s="34"/>
      <c r="D1085" s="34"/>
      <c r="E1085" s="91"/>
      <c r="F1085" s="100"/>
    </row>
    <row r="1086" spans="1:6" ht="12.75">
      <c r="A1086" s="34"/>
      <c r="B1086" s="34"/>
      <c r="C1086" s="34"/>
      <c r="D1086" s="34"/>
      <c r="E1086" s="91"/>
      <c r="F1086" s="100"/>
    </row>
    <row r="1087" spans="1:6" ht="12.75">
      <c r="A1087" s="34"/>
      <c r="B1087" s="34"/>
      <c r="C1087" s="34"/>
      <c r="D1087" s="34"/>
      <c r="E1087" s="91"/>
      <c r="F1087" s="100"/>
    </row>
    <row r="1088" spans="1:6" ht="12.75">
      <c r="A1088" s="34"/>
      <c r="B1088" s="34"/>
      <c r="C1088" s="34"/>
      <c r="D1088" s="34"/>
      <c r="E1088" s="91"/>
      <c r="F1088" s="100"/>
    </row>
    <row r="1089" spans="1:6" ht="12.75">
      <c r="A1089" s="34"/>
      <c r="B1089" s="34"/>
      <c r="C1089" s="34"/>
      <c r="D1089" s="34"/>
      <c r="E1089" s="91"/>
      <c r="F1089" s="100"/>
    </row>
    <row r="1090" spans="1:6" ht="12.75">
      <c r="A1090" s="34"/>
      <c r="B1090" s="34"/>
      <c r="C1090" s="34"/>
      <c r="D1090" s="34"/>
      <c r="E1090" s="91"/>
      <c r="F1090" s="100"/>
    </row>
    <row r="1091" spans="1:6" ht="12.75">
      <c r="A1091" s="34"/>
      <c r="B1091" s="34"/>
      <c r="C1091" s="34"/>
      <c r="D1091" s="34"/>
      <c r="E1091" s="91"/>
      <c r="F1091" s="100"/>
    </row>
    <row r="1092" spans="1:6" ht="12.75">
      <c r="A1092" s="34"/>
      <c r="B1092" s="34"/>
      <c r="C1092" s="34"/>
      <c r="D1092" s="34"/>
      <c r="E1092" s="91"/>
      <c r="F1092" s="100"/>
    </row>
    <row r="1093" spans="1:6" ht="12.75">
      <c r="A1093" s="34"/>
      <c r="B1093" s="34"/>
      <c r="C1093" s="34"/>
      <c r="D1093" s="34"/>
      <c r="E1093" s="91"/>
      <c r="F1093" s="100"/>
    </row>
    <row r="1094" spans="1:6" ht="12.75">
      <c r="A1094" s="34"/>
      <c r="B1094" s="34"/>
      <c r="C1094" s="34"/>
      <c r="D1094" s="34"/>
      <c r="E1094" s="91"/>
      <c r="F1094" s="100"/>
    </row>
    <row r="1095" spans="1:6" ht="12.75">
      <c r="A1095" s="34"/>
      <c r="B1095" s="34"/>
      <c r="C1095" s="34"/>
      <c r="D1095" s="34"/>
      <c r="E1095" s="91"/>
      <c r="F1095" s="100"/>
    </row>
    <row r="1096" spans="1:6" ht="12.75">
      <c r="A1096" s="34"/>
      <c r="B1096" s="34"/>
      <c r="C1096" s="34"/>
      <c r="D1096" s="34"/>
      <c r="E1096" s="91"/>
      <c r="F1096" s="100"/>
    </row>
    <row r="1097" spans="1:6" ht="12.75">
      <c r="A1097" s="34"/>
      <c r="B1097" s="34"/>
      <c r="C1097" s="34"/>
      <c r="D1097" s="34"/>
      <c r="E1097" s="91"/>
      <c r="F1097" s="100"/>
    </row>
    <row r="1098" spans="1:6" ht="12.75">
      <c r="A1098" s="34"/>
      <c r="B1098" s="34"/>
      <c r="C1098" s="34"/>
      <c r="D1098" s="34"/>
      <c r="E1098" s="91"/>
      <c r="F1098" s="100"/>
    </row>
    <row r="1099" spans="1:6" ht="12.75">
      <c r="A1099" s="34"/>
      <c r="B1099" s="34"/>
      <c r="C1099" s="34"/>
      <c r="D1099" s="34"/>
      <c r="E1099" s="91"/>
      <c r="F1099" s="100"/>
    </row>
    <row r="1100" spans="1:6" ht="12.75">
      <c r="A1100" s="34"/>
      <c r="B1100" s="34"/>
      <c r="C1100" s="34"/>
      <c r="D1100" s="34"/>
      <c r="E1100" s="91"/>
      <c r="F1100" s="100"/>
    </row>
    <row r="1101" spans="1:6" ht="12.75">
      <c r="A1101" s="34"/>
      <c r="B1101" s="34"/>
      <c r="C1101" s="34"/>
      <c r="D1101" s="34"/>
      <c r="E1101" s="91"/>
      <c r="F1101" s="100"/>
    </row>
    <row r="1102" spans="1:6" ht="12.75">
      <c r="A1102" s="34"/>
      <c r="B1102" s="34"/>
      <c r="C1102" s="34"/>
      <c r="D1102" s="34"/>
      <c r="E1102" s="91"/>
      <c r="F1102" s="100"/>
    </row>
    <row r="1103" spans="1:6" ht="12.75">
      <c r="A1103" s="34"/>
      <c r="B1103" s="34"/>
      <c r="C1103" s="34"/>
      <c r="D1103" s="34"/>
      <c r="E1103" s="91"/>
      <c r="F1103" s="100"/>
    </row>
    <row r="1104" spans="1:6" ht="12.75">
      <c r="A1104" s="34"/>
      <c r="B1104" s="34"/>
      <c r="C1104" s="34"/>
      <c r="D1104" s="34"/>
      <c r="E1104" s="91"/>
      <c r="F1104" s="100"/>
    </row>
    <row r="1105" spans="1:6" ht="12.75">
      <c r="A1105" s="34"/>
      <c r="B1105" s="34"/>
      <c r="C1105" s="34"/>
      <c r="D1105" s="34"/>
      <c r="E1105" s="91"/>
      <c r="F1105" s="100"/>
    </row>
    <row r="1106" spans="1:6" ht="12.75">
      <c r="A1106" s="34"/>
      <c r="B1106" s="34"/>
      <c r="C1106" s="34"/>
      <c r="D1106" s="34"/>
      <c r="E1106" s="91"/>
      <c r="F1106" s="100"/>
    </row>
    <row r="1107" spans="1:6" ht="12.75">
      <c r="A1107" s="34"/>
      <c r="B1107" s="34"/>
      <c r="C1107" s="34"/>
      <c r="D1107" s="34"/>
      <c r="E1107" s="91"/>
      <c r="F1107" s="100"/>
    </row>
    <row r="1108" spans="1:6" ht="12.75">
      <c r="A1108" s="34"/>
      <c r="B1108" s="34"/>
      <c r="C1108" s="34"/>
      <c r="D1108" s="34"/>
      <c r="E1108" s="91"/>
      <c r="F1108" s="100"/>
    </row>
    <row r="1109" spans="1:6" ht="12.75">
      <c r="A1109" s="34"/>
      <c r="B1109" s="34"/>
      <c r="C1109" s="34"/>
      <c r="D1109" s="34"/>
      <c r="E1109" s="91"/>
      <c r="F1109" s="100"/>
    </row>
    <row r="1110" spans="1:6" ht="12.75">
      <c r="A1110" s="34"/>
      <c r="B1110" s="34"/>
      <c r="C1110" s="34"/>
      <c r="D1110" s="34"/>
      <c r="E1110" s="91"/>
      <c r="F1110" s="100"/>
    </row>
    <row r="1111" spans="1:6" ht="12.75">
      <c r="A1111" s="34"/>
      <c r="B1111" s="34"/>
      <c r="C1111" s="34"/>
      <c r="D1111" s="34"/>
      <c r="E1111" s="91"/>
      <c r="F1111" s="100"/>
    </row>
    <row r="1112" spans="1:6" ht="12.75">
      <c r="A1112" s="40"/>
      <c r="B1112" s="40"/>
      <c r="C1112" s="40"/>
      <c r="D1112" s="40"/>
      <c r="E1112" s="93"/>
      <c r="F1112" s="100"/>
    </row>
    <row r="1113" spans="1:6" ht="12.75">
      <c r="A1113" s="34"/>
      <c r="B1113" s="34"/>
      <c r="C1113" s="34"/>
      <c r="D1113" s="34"/>
      <c r="E1113" s="91"/>
      <c r="F1113" s="100"/>
    </row>
    <row r="1114" spans="1:6" ht="12.75">
      <c r="A1114" s="34"/>
      <c r="B1114" s="34"/>
      <c r="C1114" s="34"/>
      <c r="D1114" s="34"/>
      <c r="E1114" s="91"/>
      <c r="F1114" s="100"/>
    </row>
    <row r="1115" spans="1:6" ht="12.75">
      <c r="A1115" s="34"/>
      <c r="B1115" s="34"/>
      <c r="C1115" s="34"/>
      <c r="D1115" s="34"/>
      <c r="E1115" s="91"/>
      <c r="F1115" s="100"/>
    </row>
    <row r="1116" spans="1:6" ht="12.75">
      <c r="A1116" s="34"/>
      <c r="B1116" s="34"/>
      <c r="C1116" s="34"/>
      <c r="D1116" s="34"/>
      <c r="E1116" s="91"/>
      <c r="F1116" s="100"/>
    </row>
    <row r="1117" spans="1:6" ht="12.75">
      <c r="A1117" s="34"/>
      <c r="B1117" s="34"/>
      <c r="C1117" s="34"/>
      <c r="D1117" s="34"/>
      <c r="E1117" s="91"/>
      <c r="F1117" s="100"/>
    </row>
    <row r="1118" spans="1:6" ht="12.75">
      <c r="A1118" s="34"/>
      <c r="B1118" s="34"/>
      <c r="C1118" s="34"/>
      <c r="D1118" s="34"/>
      <c r="E1118" s="91"/>
      <c r="F1118" s="100"/>
    </row>
    <row r="1119" spans="1:6" ht="12.75">
      <c r="A1119" s="34"/>
      <c r="B1119" s="34"/>
      <c r="C1119" s="34"/>
      <c r="D1119" s="34"/>
      <c r="E1119" s="91"/>
      <c r="F1119" s="100"/>
    </row>
    <row r="1120" spans="1:6" ht="12.75">
      <c r="A1120" s="40"/>
      <c r="B1120" s="40"/>
      <c r="C1120" s="40"/>
      <c r="D1120" s="40"/>
      <c r="E1120" s="93"/>
      <c r="F1120" s="100"/>
    </row>
    <row r="1121" spans="1:6" ht="12.75">
      <c r="A1121" s="34"/>
      <c r="B1121" s="34"/>
      <c r="C1121" s="34"/>
      <c r="D1121" s="34"/>
      <c r="E1121" s="91"/>
      <c r="F1121" s="100"/>
    </row>
    <row r="1122" spans="1:6" ht="12.75">
      <c r="A1122" s="34"/>
      <c r="B1122" s="34"/>
      <c r="C1122" s="34"/>
      <c r="D1122" s="34"/>
      <c r="E1122" s="91"/>
      <c r="F1122" s="100"/>
    </row>
    <row r="1123" spans="1:6" ht="12.75">
      <c r="A1123" s="34"/>
      <c r="B1123" s="34"/>
      <c r="C1123" s="34"/>
      <c r="D1123" s="34"/>
      <c r="E1123" s="91"/>
      <c r="F1123" s="100"/>
    </row>
    <row r="1124" spans="1:6" ht="12.75">
      <c r="A1124" s="34"/>
      <c r="B1124" s="34"/>
      <c r="C1124" s="34"/>
      <c r="D1124" s="34"/>
      <c r="E1124" s="91"/>
      <c r="F1124" s="100"/>
    </row>
    <row r="1125" spans="1:6" ht="12.75">
      <c r="A1125" s="34"/>
      <c r="B1125" s="34"/>
      <c r="C1125" s="34"/>
      <c r="D1125" s="34"/>
      <c r="E1125" s="91"/>
      <c r="F1125" s="100"/>
    </row>
    <row r="1126" spans="1:6" ht="12.75">
      <c r="A1126" s="34"/>
      <c r="B1126" s="34"/>
      <c r="C1126" s="34"/>
      <c r="D1126" s="34"/>
      <c r="E1126" s="91"/>
      <c r="F1126" s="100"/>
    </row>
    <row r="1127" spans="1:6" ht="12.75">
      <c r="A1127" s="34"/>
      <c r="B1127" s="34"/>
      <c r="C1127" s="34"/>
      <c r="D1127" s="34"/>
      <c r="E1127" s="91"/>
      <c r="F1127" s="100"/>
    </row>
    <row r="1128" spans="1:6" ht="12.75">
      <c r="A1128" s="34"/>
      <c r="B1128" s="34"/>
      <c r="C1128" s="34"/>
      <c r="D1128" s="34"/>
      <c r="E1128" s="91"/>
      <c r="F1128" s="100"/>
    </row>
    <row r="1129" spans="1:6" ht="12.75">
      <c r="A1129" s="34"/>
      <c r="B1129" s="34"/>
      <c r="C1129" s="34"/>
      <c r="D1129" s="34"/>
      <c r="E1129" s="91"/>
      <c r="F1129" s="100"/>
    </row>
    <row r="1130" spans="1:6" ht="12.75">
      <c r="A1130" s="34"/>
      <c r="B1130" s="34"/>
      <c r="C1130" s="34"/>
      <c r="D1130" s="34"/>
      <c r="E1130" s="91"/>
      <c r="F1130" s="100"/>
    </row>
    <row r="1131" spans="1:6" ht="12.75">
      <c r="A1131" s="34"/>
      <c r="B1131" s="34"/>
      <c r="C1131" s="34"/>
      <c r="D1131" s="34"/>
      <c r="E1131" s="91"/>
      <c r="F1131" s="100"/>
    </row>
    <row r="1132" spans="1:6" ht="12.75">
      <c r="A1132" s="34"/>
      <c r="B1132" s="34"/>
      <c r="C1132" s="34"/>
      <c r="D1132" s="34"/>
      <c r="E1132" s="91"/>
      <c r="F1132" s="100"/>
    </row>
    <row r="1133" spans="1:6" ht="12.75">
      <c r="A1133" s="34"/>
      <c r="B1133" s="34"/>
      <c r="C1133" s="34"/>
      <c r="D1133" s="34"/>
      <c r="E1133" s="91"/>
      <c r="F1133" s="100"/>
    </row>
    <row r="1134" spans="1:6" ht="12.75">
      <c r="A1134" s="34"/>
      <c r="B1134" s="34"/>
      <c r="C1134" s="34"/>
      <c r="D1134" s="34"/>
      <c r="E1134" s="91"/>
      <c r="F1134" s="100"/>
    </row>
    <row r="1135" spans="1:6" ht="12.75">
      <c r="A1135" s="34"/>
      <c r="B1135" s="34"/>
      <c r="C1135" s="34"/>
      <c r="D1135" s="34"/>
      <c r="E1135" s="91"/>
      <c r="F1135" s="100"/>
    </row>
    <row r="1136" spans="1:6" ht="12.75">
      <c r="A1136" s="34"/>
      <c r="B1136" s="34"/>
      <c r="C1136" s="34"/>
      <c r="D1136" s="34"/>
      <c r="E1136" s="91"/>
      <c r="F1136" s="100"/>
    </row>
    <row r="1137" spans="1:6" ht="12.75">
      <c r="A1137" s="34"/>
      <c r="B1137" s="34"/>
      <c r="C1137" s="34"/>
      <c r="D1137" s="34"/>
      <c r="E1137" s="91"/>
      <c r="F1137" s="100"/>
    </row>
    <row r="1138" spans="1:6" ht="12.75">
      <c r="A1138" s="40"/>
      <c r="B1138" s="40"/>
      <c r="C1138" s="40"/>
      <c r="D1138" s="40"/>
      <c r="E1138" s="93"/>
      <c r="F1138" s="100"/>
    </row>
    <row r="1139" spans="1:6" ht="12.75">
      <c r="A1139" s="34"/>
      <c r="B1139" s="34"/>
      <c r="C1139" s="34"/>
      <c r="D1139" s="34"/>
      <c r="E1139" s="91"/>
      <c r="F1139" s="100"/>
    </row>
    <row r="1140" spans="1:6" ht="12.75">
      <c r="A1140" s="34"/>
      <c r="B1140" s="34"/>
      <c r="C1140" s="34"/>
      <c r="D1140" s="34"/>
      <c r="E1140" s="91"/>
      <c r="F1140" s="100"/>
    </row>
    <row r="1141" spans="1:6" ht="12.75">
      <c r="A1141" s="34"/>
      <c r="B1141" s="34"/>
      <c r="C1141" s="34"/>
      <c r="D1141" s="34"/>
      <c r="E1141" s="91"/>
      <c r="F1141" s="100"/>
    </row>
    <row r="1142" spans="1:6" ht="12.75">
      <c r="A1142" s="34"/>
      <c r="B1142" s="34"/>
      <c r="C1142" s="34"/>
      <c r="D1142" s="34"/>
      <c r="E1142" s="91"/>
      <c r="F1142" s="100"/>
    </row>
    <row r="1143" spans="1:6" ht="12.75">
      <c r="A1143" s="34"/>
      <c r="B1143" s="34"/>
      <c r="C1143" s="34"/>
      <c r="D1143" s="34"/>
      <c r="E1143" s="91"/>
      <c r="F1143" s="100"/>
    </row>
    <row r="1144" spans="1:6" ht="12.75">
      <c r="A1144" s="34"/>
      <c r="B1144" s="34"/>
      <c r="C1144" s="34"/>
      <c r="D1144" s="34"/>
      <c r="E1144" s="91"/>
      <c r="F1144" s="100"/>
    </row>
    <row r="1145" spans="1:6" ht="12.75">
      <c r="A1145" s="34"/>
      <c r="B1145" s="34"/>
      <c r="C1145" s="34"/>
      <c r="D1145" s="34"/>
      <c r="E1145" s="91"/>
      <c r="F1145" s="100"/>
    </row>
    <row r="1146" spans="1:6" ht="12.75">
      <c r="A1146" s="34"/>
      <c r="B1146" s="34"/>
      <c r="C1146" s="34"/>
      <c r="D1146" s="34"/>
      <c r="E1146" s="91"/>
      <c r="F1146" s="100"/>
    </row>
    <row r="1147" spans="1:6" ht="12.75">
      <c r="A1147" s="34"/>
      <c r="B1147" s="34"/>
      <c r="C1147" s="34"/>
      <c r="D1147" s="34"/>
      <c r="E1147" s="91"/>
      <c r="F1147" s="100"/>
    </row>
    <row r="1148" spans="1:6" ht="12.75">
      <c r="A1148" s="34"/>
      <c r="B1148" s="34"/>
      <c r="C1148" s="34"/>
      <c r="D1148" s="34"/>
      <c r="E1148" s="91"/>
      <c r="F1148" s="100"/>
    </row>
    <row r="1149" spans="1:6" ht="12.75">
      <c r="A1149" s="34"/>
      <c r="B1149" s="34"/>
      <c r="C1149" s="34"/>
      <c r="D1149" s="34"/>
      <c r="E1149" s="91"/>
      <c r="F1149" s="100"/>
    </row>
    <row r="1150" spans="1:6" ht="12.75">
      <c r="A1150" s="34"/>
      <c r="B1150" s="34"/>
      <c r="C1150" s="34"/>
      <c r="D1150" s="34"/>
      <c r="E1150" s="91"/>
      <c r="F1150" s="100"/>
    </row>
    <row r="1151" spans="1:6" ht="12.75">
      <c r="A1151" s="34"/>
      <c r="B1151" s="34"/>
      <c r="C1151" s="34"/>
      <c r="D1151" s="34"/>
      <c r="E1151" s="91"/>
      <c r="F1151" s="100"/>
    </row>
    <row r="1152" spans="1:6" ht="12.75">
      <c r="A1152" s="34"/>
      <c r="B1152" s="34"/>
      <c r="C1152" s="34"/>
      <c r="D1152" s="34"/>
      <c r="E1152" s="91"/>
      <c r="F1152" s="100"/>
    </row>
    <row r="1153" spans="1:6" ht="12.75">
      <c r="A1153" s="34"/>
      <c r="B1153" s="34"/>
      <c r="C1153" s="34"/>
      <c r="D1153" s="34"/>
      <c r="E1153" s="91"/>
      <c r="F1153" s="100"/>
    </row>
    <row r="1154" spans="1:6" ht="12.75">
      <c r="A1154" s="34"/>
      <c r="B1154" s="34"/>
      <c r="C1154" s="34"/>
      <c r="D1154" s="34"/>
      <c r="E1154" s="91"/>
      <c r="F1154" s="100"/>
    </row>
    <row r="1155" spans="1:6" ht="12.75">
      <c r="A1155" s="34"/>
      <c r="B1155" s="34"/>
      <c r="C1155" s="34"/>
      <c r="D1155" s="34"/>
      <c r="E1155" s="91"/>
      <c r="F1155" s="100"/>
    </row>
    <row r="1156" spans="1:6" ht="12.75">
      <c r="A1156" s="34"/>
      <c r="B1156" s="34"/>
      <c r="C1156" s="34"/>
      <c r="D1156" s="34"/>
      <c r="E1156" s="91"/>
      <c r="F1156" s="100"/>
    </row>
    <row r="1157" spans="1:6" ht="12.75">
      <c r="A1157" s="34"/>
      <c r="B1157" s="34"/>
      <c r="C1157" s="34"/>
      <c r="D1157" s="34"/>
      <c r="E1157" s="91"/>
      <c r="F1157" s="100"/>
    </row>
    <row r="1158" spans="1:6" ht="12.75">
      <c r="A1158" s="40"/>
      <c r="B1158" s="40"/>
      <c r="C1158" s="40"/>
      <c r="D1158" s="40"/>
      <c r="E1158" s="93"/>
      <c r="F1158" s="100"/>
    </row>
    <row r="1159" spans="1:6" ht="12.75">
      <c r="A1159" s="34"/>
      <c r="B1159" s="34"/>
      <c r="C1159" s="34"/>
      <c r="D1159" s="34"/>
      <c r="E1159" s="91"/>
      <c r="F1159" s="100"/>
    </row>
    <row r="1160" spans="1:6" ht="12.75">
      <c r="A1160" s="34"/>
      <c r="B1160" s="34"/>
      <c r="C1160" s="34"/>
      <c r="D1160" s="34"/>
      <c r="E1160" s="91"/>
      <c r="F1160" s="100"/>
    </row>
    <row r="1161" spans="1:6" ht="12.75">
      <c r="A1161" s="34"/>
      <c r="B1161" s="34"/>
      <c r="C1161" s="34"/>
      <c r="D1161" s="34"/>
      <c r="E1161" s="91"/>
      <c r="F1161" s="100"/>
    </row>
    <row r="1162" spans="1:6" ht="12.75">
      <c r="A1162" s="34"/>
      <c r="B1162" s="34"/>
      <c r="C1162" s="34"/>
      <c r="D1162" s="34"/>
      <c r="E1162" s="91"/>
      <c r="F1162" s="100"/>
    </row>
    <row r="1163" spans="1:6" ht="12.75">
      <c r="A1163" s="34"/>
      <c r="B1163" s="34"/>
      <c r="C1163" s="34"/>
      <c r="D1163" s="34"/>
      <c r="E1163" s="91"/>
      <c r="F1163" s="100"/>
    </row>
    <row r="1164" spans="1:6" ht="12.75">
      <c r="A1164" s="34"/>
      <c r="B1164" s="34"/>
      <c r="C1164" s="34"/>
      <c r="D1164" s="34"/>
      <c r="E1164" s="91"/>
      <c r="F1164" s="100"/>
    </row>
    <row r="1165" spans="1:6" ht="12.75">
      <c r="A1165" s="34"/>
      <c r="B1165" s="34"/>
      <c r="C1165" s="34"/>
      <c r="D1165" s="34"/>
      <c r="E1165" s="91"/>
      <c r="F1165" s="100"/>
    </row>
    <row r="1166" spans="1:6" ht="12.75">
      <c r="A1166" s="34"/>
      <c r="B1166" s="34"/>
      <c r="C1166" s="34"/>
      <c r="D1166" s="34"/>
      <c r="E1166" s="91"/>
      <c r="F1166" s="100"/>
    </row>
    <row r="1167" spans="1:6" ht="12.75">
      <c r="A1167" s="34"/>
      <c r="B1167" s="34"/>
      <c r="C1167" s="34"/>
      <c r="D1167" s="34"/>
      <c r="E1167" s="91"/>
      <c r="F1167" s="100"/>
    </row>
    <row r="1168" spans="1:6" ht="12.75">
      <c r="A1168" s="40"/>
      <c r="B1168" s="40"/>
      <c r="C1168" s="40"/>
      <c r="D1168" s="40"/>
      <c r="E1168" s="93"/>
      <c r="F1168" s="100"/>
    </row>
    <row r="1169" spans="1:6" ht="12.75">
      <c r="A1169" s="34"/>
      <c r="B1169" s="34"/>
      <c r="C1169" s="34"/>
      <c r="D1169" s="34"/>
      <c r="E1169" s="91"/>
      <c r="F1169" s="100"/>
    </row>
    <row r="1170" spans="1:6" ht="12.75">
      <c r="A1170" s="34"/>
      <c r="B1170" s="34"/>
      <c r="C1170" s="34"/>
      <c r="D1170" s="34"/>
      <c r="E1170" s="91"/>
      <c r="F1170" s="100"/>
    </row>
    <row r="1171" spans="1:6" ht="12.75">
      <c r="A1171" s="34"/>
      <c r="B1171" s="34"/>
      <c r="C1171" s="34"/>
      <c r="D1171" s="34"/>
      <c r="E1171" s="91"/>
      <c r="F1171" s="100"/>
    </row>
    <row r="1172" spans="1:6" ht="12.75">
      <c r="A1172" s="34"/>
      <c r="B1172" s="34"/>
      <c r="C1172" s="34"/>
      <c r="D1172" s="34"/>
      <c r="E1172" s="91"/>
      <c r="F1172" s="100"/>
    </row>
    <row r="1173" spans="1:6" ht="12.75">
      <c r="A1173" s="34"/>
      <c r="B1173" s="34"/>
      <c r="C1173" s="34"/>
      <c r="D1173" s="34"/>
      <c r="E1173" s="91"/>
      <c r="F1173" s="100"/>
    </row>
    <row r="1174" spans="1:6" ht="12.75">
      <c r="A1174" s="34"/>
      <c r="B1174" s="34"/>
      <c r="C1174" s="34"/>
      <c r="D1174" s="34"/>
      <c r="E1174" s="91"/>
      <c r="F1174" s="100"/>
    </row>
    <row r="1175" spans="1:6" ht="12.75">
      <c r="A1175" s="40"/>
      <c r="B1175" s="40"/>
      <c r="C1175" s="40"/>
      <c r="D1175" s="40"/>
      <c r="E1175" s="93"/>
      <c r="F1175" s="100"/>
    </row>
    <row r="1176" spans="1:6" ht="12.75">
      <c r="A1176" s="34"/>
      <c r="B1176" s="34"/>
      <c r="C1176" s="34"/>
      <c r="D1176" s="34"/>
      <c r="E1176" s="91"/>
      <c r="F1176" s="100"/>
    </row>
    <row r="1177" spans="1:6" ht="12.75">
      <c r="A1177" s="34"/>
      <c r="B1177" s="34"/>
      <c r="C1177" s="34"/>
      <c r="D1177" s="34"/>
      <c r="E1177" s="91"/>
      <c r="F1177" s="100"/>
    </row>
    <row r="1178" spans="1:6" ht="12.75">
      <c r="A1178" s="34"/>
      <c r="B1178" s="34"/>
      <c r="C1178" s="34"/>
      <c r="D1178" s="34"/>
      <c r="E1178" s="91"/>
      <c r="F1178" s="100"/>
    </row>
    <row r="1179" spans="1:6" ht="12.75">
      <c r="A1179" s="34"/>
      <c r="B1179" s="34"/>
      <c r="C1179" s="34"/>
      <c r="D1179" s="34"/>
      <c r="E1179" s="91"/>
      <c r="F1179" s="100"/>
    </row>
    <row r="1180" spans="1:6" ht="12.75">
      <c r="A1180" s="34"/>
      <c r="B1180" s="34"/>
      <c r="C1180" s="34"/>
      <c r="D1180" s="34"/>
      <c r="E1180" s="91"/>
      <c r="F1180" s="100"/>
    </row>
    <row r="1181" spans="1:6" ht="12.75">
      <c r="A1181" s="43"/>
      <c r="B1181" s="43"/>
      <c r="C1181" s="43"/>
      <c r="D1181" s="43"/>
      <c r="E1181" s="95"/>
      <c r="F1181" s="101"/>
    </row>
    <row r="1182" spans="1:6" ht="12.75">
      <c r="A1182" s="7"/>
      <c r="B1182" s="7"/>
      <c r="C1182" s="7"/>
      <c r="D1182" s="7"/>
      <c r="E1182" s="96"/>
      <c r="F1182" s="101"/>
    </row>
    <row r="1183" spans="1:6" ht="12.75">
      <c r="A1183" s="7"/>
      <c r="B1183" s="7"/>
      <c r="C1183" s="7"/>
      <c r="D1183" s="7"/>
      <c r="E1183" s="96"/>
      <c r="F1183" s="101"/>
    </row>
    <row r="1184" spans="1:6" ht="12.75">
      <c r="A1184" s="7"/>
      <c r="B1184" s="7"/>
      <c r="C1184" s="7"/>
      <c r="D1184" s="7"/>
      <c r="E1184" s="96"/>
      <c r="F1184" s="101"/>
    </row>
    <row r="1185" spans="1:6" ht="12.75">
      <c r="A1185" s="7"/>
      <c r="B1185" s="7"/>
      <c r="C1185" s="7"/>
      <c r="D1185" s="7"/>
      <c r="E1185" s="96"/>
      <c r="F1185" s="101"/>
    </row>
    <row r="1186" spans="1:6" ht="12.75">
      <c r="A1186" s="7"/>
      <c r="B1186" s="7"/>
      <c r="C1186" s="7"/>
      <c r="D1186" s="7"/>
      <c r="E1186" s="96"/>
      <c r="F1186" s="101"/>
    </row>
    <row r="1187" spans="1:6" ht="12.75">
      <c r="A1187" s="7"/>
      <c r="B1187" s="7"/>
      <c r="C1187" s="7"/>
      <c r="D1187" s="7"/>
      <c r="E1187" s="96"/>
      <c r="F1187" s="101"/>
    </row>
    <row r="1188" spans="1:6" ht="12.75">
      <c r="A1188" s="7"/>
      <c r="B1188" s="7"/>
      <c r="C1188" s="7"/>
      <c r="D1188" s="7"/>
      <c r="E1188" s="96"/>
      <c r="F1188" s="101"/>
    </row>
    <row r="1189" spans="1:6" ht="12.75">
      <c r="A1189" s="7"/>
      <c r="B1189" s="7"/>
      <c r="C1189" s="7"/>
      <c r="D1189" s="7"/>
      <c r="E1189" s="96"/>
      <c r="F1189" s="101"/>
    </row>
    <row r="1190" spans="1:6" ht="12.75">
      <c r="A1190" s="7"/>
      <c r="B1190" s="7"/>
      <c r="C1190" s="7"/>
      <c r="D1190" s="7"/>
      <c r="E1190" s="96"/>
      <c r="F1190" s="101"/>
    </row>
    <row r="1191" spans="1:6" ht="12.75">
      <c r="A1191" s="7"/>
      <c r="B1191" s="7"/>
      <c r="C1191" s="7"/>
      <c r="D1191" s="7"/>
      <c r="E1191" s="96"/>
      <c r="F1191" s="101"/>
    </row>
    <row r="1192" spans="1:6" ht="12.75">
      <c r="A1192" s="7"/>
      <c r="B1192" s="7"/>
      <c r="C1192" s="7"/>
      <c r="D1192" s="7"/>
      <c r="E1192" s="96"/>
      <c r="F1192" s="101"/>
    </row>
    <row r="1193" spans="1:6" ht="12.75">
      <c r="A1193" s="7"/>
      <c r="B1193" s="7"/>
      <c r="C1193" s="7"/>
      <c r="D1193" s="7"/>
      <c r="E1193" s="96"/>
      <c r="F1193" s="101"/>
    </row>
    <row r="1194" spans="1:6" ht="12.75">
      <c r="A1194" s="7"/>
      <c r="B1194" s="7"/>
      <c r="C1194" s="7"/>
      <c r="D1194" s="7"/>
      <c r="E1194" s="96"/>
      <c r="F1194" s="101"/>
    </row>
    <row r="1195" spans="1:6" ht="12.75">
      <c r="A1195" s="7"/>
      <c r="B1195" s="7"/>
      <c r="C1195" s="7"/>
      <c r="D1195" s="7"/>
      <c r="E1195" s="96"/>
      <c r="F1195" s="101"/>
    </row>
    <row r="1196" spans="1:6" ht="12.75">
      <c r="A1196" s="7"/>
      <c r="B1196" s="7"/>
      <c r="C1196" s="7"/>
      <c r="D1196" s="7"/>
      <c r="E1196" s="96"/>
      <c r="F1196" s="101"/>
    </row>
    <row r="1197" spans="1:6" ht="12.75">
      <c r="A1197" s="7"/>
      <c r="B1197" s="7"/>
      <c r="C1197" s="7"/>
      <c r="D1197" s="7"/>
      <c r="E1197" s="96"/>
      <c r="F1197" s="101"/>
    </row>
    <row r="1198" spans="1:6" ht="12.75">
      <c r="A1198" s="7"/>
      <c r="B1198" s="7"/>
      <c r="C1198" s="7"/>
      <c r="D1198" s="7"/>
      <c r="E1198" s="96"/>
      <c r="F1198" s="101"/>
    </row>
    <row r="1199" spans="1:6" ht="12.75">
      <c r="A1199" s="7"/>
      <c r="B1199" s="7"/>
      <c r="C1199" s="7"/>
      <c r="D1199" s="7"/>
      <c r="E1199" s="96"/>
      <c r="F1199" s="101"/>
    </row>
    <row r="1200" spans="1:6" ht="12.75">
      <c r="A1200" s="7"/>
      <c r="B1200" s="7"/>
      <c r="C1200" s="7"/>
      <c r="D1200" s="7"/>
      <c r="E1200" s="96"/>
      <c r="F1200" s="101"/>
    </row>
    <row r="1201" spans="1:6" ht="12.75">
      <c r="A1201" s="7"/>
      <c r="B1201" s="7"/>
      <c r="C1201" s="7"/>
      <c r="D1201" s="7"/>
      <c r="E1201" s="96"/>
      <c r="F1201" s="101"/>
    </row>
    <row r="1202" spans="1:6" ht="12.75">
      <c r="A1202" s="7"/>
      <c r="B1202" s="7"/>
      <c r="C1202" s="7"/>
      <c r="D1202" s="7"/>
      <c r="E1202" s="96"/>
      <c r="F1202" s="101"/>
    </row>
    <row r="1203" spans="1:6" ht="12.75">
      <c r="A1203" s="7"/>
      <c r="B1203" s="7"/>
      <c r="C1203" s="7"/>
      <c r="D1203" s="7"/>
      <c r="E1203" s="96"/>
      <c r="F1203" s="101"/>
    </row>
    <row r="1204" spans="1:6" ht="12.75">
      <c r="A1204" s="7"/>
      <c r="B1204" s="7"/>
      <c r="C1204" s="7"/>
      <c r="D1204" s="7"/>
      <c r="E1204" s="96"/>
      <c r="F1204" s="101"/>
    </row>
    <row r="1205" spans="1:6" ht="12.75">
      <c r="A1205" s="7"/>
      <c r="B1205" s="7"/>
      <c r="C1205" s="7"/>
      <c r="D1205" s="7"/>
      <c r="E1205" s="96"/>
      <c r="F1205" s="101"/>
    </row>
    <row r="1206" spans="1:6" ht="12.75">
      <c r="A1206" s="7"/>
      <c r="B1206" s="7"/>
      <c r="C1206" s="7"/>
      <c r="D1206" s="7"/>
      <c r="E1206" s="96"/>
      <c r="F1206" s="101"/>
    </row>
    <row r="1207" spans="1:6" ht="12.75">
      <c r="A1207" s="7"/>
      <c r="B1207" s="7"/>
      <c r="C1207" s="7"/>
      <c r="D1207" s="7"/>
      <c r="E1207" s="96"/>
      <c r="F1207" s="101"/>
    </row>
    <row r="1208" spans="1:6" ht="12.75">
      <c r="A1208" s="7"/>
      <c r="B1208" s="7"/>
      <c r="C1208" s="7"/>
      <c r="D1208" s="7"/>
      <c r="E1208" s="96"/>
      <c r="F1208" s="101"/>
    </row>
    <row r="1209" spans="1:6" ht="12.75">
      <c r="A1209" s="7"/>
      <c r="B1209" s="7"/>
      <c r="C1209" s="7"/>
      <c r="D1209" s="7"/>
      <c r="E1209" s="96"/>
      <c r="F1209" s="101"/>
    </row>
    <row r="1210" spans="1:6" ht="12.75">
      <c r="A1210" s="7"/>
      <c r="B1210" s="7"/>
      <c r="C1210" s="7"/>
      <c r="D1210" s="7"/>
      <c r="E1210" s="96"/>
      <c r="F1210" s="101"/>
    </row>
    <row r="1211" spans="1:6" ht="12.75">
      <c r="A1211" s="7"/>
      <c r="B1211" s="7"/>
      <c r="C1211" s="7"/>
      <c r="D1211" s="7"/>
      <c r="E1211" s="96"/>
      <c r="F1211" s="101"/>
    </row>
    <row r="1212" spans="1:6" ht="12.75">
      <c r="A1212" s="7"/>
      <c r="B1212" s="7"/>
      <c r="C1212" s="7"/>
      <c r="D1212" s="7"/>
      <c r="E1212" s="96"/>
      <c r="F1212" s="101"/>
    </row>
    <row r="1213" spans="1:6" ht="12.75">
      <c r="A1213" s="7"/>
      <c r="B1213" s="7"/>
      <c r="C1213" s="7"/>
      <c r="D1213" s="7"/>
      <c r="E1213" s="96"/>
      <c r="F1213" s="101"/>
    </row>
    <row r="1214" spans="1:6" ht="12.75">
      <c r="A1214" s="7"/>
      <c r="B1214" s="7"/>
      <c r="C1214" s="7"/>
      <c r="D1214" s="7"/>
      <c r="E1214" s="96"/>
      <c r="F1214" s="101"/>
    </row>
    <row r="1215" spans="1:6" ht="12.75">
      <c r="A1215" s="7"/>
      <c r="B1215" s="7"/>
      <c r="C1215" s="7"/>
      <c r="D1215" s="7"/>
      <c r="E1215" s="96"/>
      <c r="F1215" s="101"/>
    </row>
    <row r="1216" spans="1:6" ht="12.75">
      <c r="A1216" s="7"/>
      <c r="B1216" s="7"/>
      <c r="C1216" s="7"/>
      <c r="D1216" s="7"/>
      <c r="E1216" s="96"/>
      <c r="F1216" s="101"/>
    </row>
    <row r="1217" spans="1:6" ht="12.75">
      <c r="A1217" s="7"/>
      <c r="B1217" s="7"/>
      <c r="C1217" s="7"/>
      <c r="D1217" s="7"/>
      <c r="E1217" s="96"/>
      <c r="F1217" s="101"/>
    </row>
    <row r="1218" spans="1:6" ht="12.75">
      <c r="A1218" s="7"/>
      <c r="B1218" s="7"/>
      <c r="C1218" s="7"/>
      <c r="D1218" s="7"/>
      <c r="E1218" s="96"/>
      <c r="F1218" s="101"/>
    </row>
    <row r="1219" spans="1:6" ht="12.75">
      <c r="A1219" s="7"/>
      <c r="B1219" s="7"/>
      <c r="C1219" s="7"/>
      <c r="D1219" s="7"/>
      <c r="E1219" s="96"/>
      <c r="F1219" s="101"/>
    </row>
    <row r="1220" spans="1:6" ht="12.75">
      <c r="A1220" s="7"/>
      <c r="B1220" s="7"/>
      <c r="C1220" s="7"/>
      <c r="D1220" s="7"/>
      <c r="E1220" s="96"/>
      <c r="F1220" s="101"/>
    </row>
    <row r="1221" spans="1:6" ht="12.75">
      <c r="A1221" s="7"/>
      <c r="B1221" s="7"/>
      <c r="C1221" s="7"/>
      <c r="D1221" s="7"/>
      <c r="E1221" s="96"/>
      <c r="F1221" s="101"/>
    </row>
    <row r="1222" spans="1:6" ht="12.75">
      <c r="A1222" s="7"/>
      <c r="B1222" s="7"/>
      <c r="C1222" s="7"/>
      <c r="D1222" s="7"/>
      <c r="E1222" s="96"/>
      <c r="F1222" s="101"/>
    </row>
    <row r="1223" spans="1:6" ht="12.75">
      <c r="A1223" s="7"/>
      <c r="B1223" s="7"/>
      <c r="C1223" s="7"/>
      <c r="D1223" s="7"/>
      <c r="E1223" s="96"/>
      <c r="F1223" s="101"/>
    </row>
    <row r="1224" spans="1:6" ht="12.75">
      <c r="A1224" s="7"/>
      <c r="B1224" s="7"/>
      <c r="C1224" s="7"/>
      <c r="D1224" s="7"/>
      <c r="E1224" s="96"/>
      <c r="F1224" s="101"/>
    </row>
    <row r="1225" spans="1:6" ht="12.75">
      <c r="A1225" s="7"/>
      <c r="B1225" s="7"/>
      <c r="C1225" s="7"/>
      <c r="D1225" s="7"/>
      <c r="E1225" s="96"/>
      <c r="F1225" s="101"/>
    </row>
    <row r="1226" spans="1:6" ht="12.75">
      <c r="A1226" s="7"/>
      <c r="B1226" s="7"/>
      <c r="C1226" s="7"/>
      <c r="D1226" s="7"/>
      <c r="E1226" s="96"/>
      <c r="F1226" s="101"/>
    </row>
    <row r="1227" spans="1:6" ht="12.75">
      <c r="A1227" s="7"/>
      <c r="B1227" s="7"/>
      <c r="C1227" s="7"/>
      <c r="D1227" s="7"/>
      <c r="E1227" s="96"/>
      <c r="F1227" s="101"/>
    </row>
    <row r="1228" spans="1:6" ht="12.75">
      <c r="A1228" s="7"/>
      <c r="B1228" s="7"/>
      <c r="C1228" s="7"/>
      <c r="D1228" s="7"/>
      <c r="E1228" s="96"/>
      <c r="F1228" s="101"/>
    </row>
    <row r="1229" spans="1:6" ht="12.75">
      <c r="A1229" s="7"/>
      <c r="B1229" s="7"/>
      <c r="C1229" s="7"/>
      <c r="D1229" s="7"/>
      <c r="E1229" s="96"/>
      <c r="F1229" s="101"/>
    </row>
    <row r="1230" spans="1:6" ht="12.75">
      <c r="A1230" s="7"/>
      <c r="B1230" s="7"/>
      <c r="C1230" s="7"/>
      <c r="D1230" s="7"/>
      <c r="E1230" s="96"/>
      <c r="F1230" s="101"/>
    </row>
    <row r="1231" spans="1:6" ht="12.75">
      <c r="A1231" s="7"/>
      <c r="B1231" s="7"/>
      <c r="C1231" s="7"/>
      <c r="D1231" s="7"/>
      <c r="E1231" s="96"/>
      <c r="F1231" s="101"/>
    </row>
    <row r="1232" spans="1:6" ht="12.75">
      <c r="A1232" s="7"/>
      <c r="B1232" s="7"/>
      <c r="C1232" s="7"/>
      <c r="D1232" s="7"/>
      <c r="E1232" s="96"/>
      <c r="F1232" s="101"/>
    </row>
    <row r="1233" spans="1:6" ht="12.75">
      <c r="A1233" s="7"/>
      <c r="B1233" s="7"/>
      <c r="C1233" s="7"/>
      <c r="D1233" s="7"/>
      <c r="E1233" s="96"/>
      <c r="F1233" s="101"/>
    </row>
    <row r="1234" spans="1:6" ht="12.75">
      <c r="A1234" s="7"/>
      <c r="B1234" s="7"/>
      <c r="C1234" s="7"/>
      <c r="D1234" s="7"/>
      <c r="E1234" s="96"/>
      <c r="F1234" s="101"/>
    </row>
    <row r="1235" spans="1:6" ht="12.75">
      <c r="A1235" s="7"/>
      <c r="B1235" s="7"/>
      <c r="C1235" s="7"/>
      <c r="D1235" s="7"/>
      <c r="E1235" s="96"/>
      <c r="F1235" s="101"/>
    </row>
    <row r="1236" spans="1:6" ht="12.75">
      <c r="A1236" s="7"/>
      <c r="B1236" s="7"/>
      <c r="C1236" s="7"/>
      <c r="D1236" s="7"/>
      <c r="E1236" s="96"/>
      <c r="F1236" s="101"/>
    </row>
    <row r="1237" spans="1:6" ht="12.75">
      <c r="A1237" s="7"/>
      <c r="B1237" s="7"/>
      <c r="C1237" s="7"/>
      <c r="D1237" s="7"/>
      <c r="E1237" s="96"/>
      <c r="F1237" s="101"/>
    </row>
    <row r="1238" spans="1:6" ht="12.75">
      <c r="A1238" s="7"/>
      <c r="B1238" s="7"/>
      <c r="C1238" s="7"/>
      <c r="D1238" s="7"/>
      <c r="E1238" s="96"/>
      <c r="F1238" s="101"/>
    </row>
    <row r="1239" spans="1:6" ht="12.75">
      <c r="A1239" s="7"/>
      <c r="B1239" s="7"/>
      <c r="C1239" s="7"/>
      <c r="D1239" s="7"/>
      <c r="E1239" s="96"/>
      <c r="F1239" s="101"/>
    </row>
    <row r="1240" spans="1:6" ht="12.75">
      <c r="A1240" s="7"/>
      <c r="B1240" s="7"/>
      <c r="C1240" s="7"/>
      <c r="D1240" s="7"/>
      <c r="E1240" s="96"/>
      <c r="F1240" s="101"/>
    </row>
    <row r="1241" spans="1:6" ht="12.75">
      <c r="A1241" s="7"/>
      <c r="B1241" s="7"/>
      <c r="C1241" s="7"/>
      <c r="D1241" s="7"/>
      <c r="E1241" s="96"/>
      <c r="F1241" s="101"/>
    </row>
    <row r="1242" spans="1:6" ht="12.75">
      <c r="A1242" s="7"/>
      <c r="B1242" s="7"/>
      <c r="C1242" s="7"/>
      <c r="D1242" s="7"/>
      <c r="E1242" s="96"/>
      <c r="F1242" s="101"/>
    </row>
    <row r="1243" spans="1:6" ht="12.75">
      <c r="A1243" s="7"/>
      <c r="B1243" s="7"/>
      <c r="C1243" s="7"/>
      <c r="D1243" s="7"/>
      <c r="E1243" s="96"/>
      <c r="F1243" s="101"/>
    </row>
    <row r="1244" spans="1:6" ht="12.75">
      <c r="A1244" s="7"/>
      <c r="B1244" s="7"/>
      <c r="C1244" s="7"/>
      <c r="D1244" s="7"/>
      <c r="E1244" s="96"/>
      <c r="F1244" s="101"/>
    </row>
    <row r="1245" spans="1:6" ht="12.75">
      <c r="A1245" s="7"/>
      <c r="B1245" s="7"/>
      <c r="C1245" s="7"/>
      <c r="D1245" s="7"/>
      <c r="E1245" s="96"/>
      <c r="F1245" s="101"/>
    </row>
    <row r="1246" spans="1:6" ht="12.75">
      <c r="A1246" s="7"/>
      <c r="B1246" s="7"/>
      <c r="C1246" s="7"/>
      <c r="D1246" s="7"/>
      <c r="E1246" s="96"/>
      <c r="F1246" s="101"/>
    </row>
    <row r="1247" spans="1:6" ht="12.75">
      <c r="A1247" s="7"/>
      <c r="B1247" s="7"/>
      <c r="C1247" s="7"/>
      <c r="D1247" s="7"/>
      <c r="E1247" s="96"/>
      <c r="F1247" s="101"/>
    </row>
    <row r="1248" spans="1:6" ht="12.75">
      <c r="A1248" s="7"/>
      <c r="B1248" s="7"/>
      <c r="C1248" s="7"/>
      <c r="D1248" s="7"/>
      <c r="E1248" s="96"/>
      <c r="F1248" s="101"/>
    </row>
    <row r="1249" spans="1:6" ht="12.75">
      <c r="A1249" s="7"/>
      <c r="B1249" s="7"/>
      <c r="C1249" s="7"/>
      <c r="D1249" s="7"/>
      <c r="E1249" s="96"/>
      <c r="F1249" s="101"/>
    </row>
    <row r="1250" spans="1:6" ht="12.75">
      <c r="A1250" s="7"/>
      <c r="B1250" s="7"/>
      <c r="C1250" s="7"/>
      <c r="D1250" s="7"/>
      <c r="E1250" s="96"/>
      <c r="F1250" s="101"/>
    </row>
    <row r="1251" spans="1:6" ht="12.75">
      <c r="A1251" s="7"/>
      <c r="B1251" s="7"/>
      <c r="C1251" s="7"/>
      <c r="D1251" s="7"/>
      <c r="E1251" s="96"/>
      <c r="F1251" s="101"/>
    </row>
    <row r="1252" spans="1:6" ht="12.75">
      <c r="A1252" s="7"/>
      <c r="B1252" s="7"/>
      <c r="C1252" s="7"/>
      <c r="D1252" s="7"/>
      <c r="E1252" s="96"/>
      <c r="F1252" s="101"/>
    </row>
    <row r="1253" spans="1:6" ht="12.75">
      <c r="A1253" s="7"/>
      <c r="B1253" s="7"/>
      <c r="C1253" s="7"/>
      <c r="D1253" s="7"/>
      <c r="E1253" s="96"/>
      <c r="F1253" s="101"/>
    </row>
    <row r="1254" spans="1:6" ht="12.75">
      <c r="A1254" s="7"/>
      <c r="B1254" s="7"/>
      <c r="C1254" s="7"/>
      <c r="D1254" s="7"/>
      <c r="E1254" s="96"/>
      <c r="F1254" s="101"/>
    </row>
    <row r="1255" spans="1:6" ht="12.75">
      <c r="A1255" s="7"/>
      <c r="B1255" s="7"/>
      <c r="C1255" s="7"/>
      <c r="D1255" s="7"/>
      <c r="E1255" s="96"/>
      <c r="F1255" s="101"/>
    </row>
    <row r="1256" spans="1:6" ht="12.75">
      <c r="A1256" s="7"/>
      <c r="B1256" s="7"/>
      <c r="C1256" s="7"/>
      <c r="D1256" s="7"/>
      <c r="E1256" s="96"/>
      <c r="F1256" s="101"/>
    </row>
    <row r="1257" spans="1:6" ht="12.75">
      <c r="A1257" s="7"/>
      <c r="B1257" s="7"/>
      <c r="C1257" s="7"/>
      <c r="D1257" s="7"/>
      <c r="E1257" s="96"/>
      <c r="F1257" s="101"/>
    </row>
    <row r="1258" spans="1:6" ht="12.75">
      <c r="A1258" s="7"/>
      <c r="B1258" s="7"/>
      <c r="C1258" s="7"/>
      <c r="D1258" s="7"/>
      <c r="E1258" s="96"/>
      <c r="F1258" s="101"/>
    </row>
    <row r="1259" spans="1:6" ht="12.75">
      <c r="A1259" s="7"/>
      <c r="B1259" s="7"/>
      <c r="C1259" s="7"/>
      <c r="D1259" s="7"/>
      <c r="E1259" s="96"/>
      <c r="F1259" s="101"/>
    </row>
    <row r="1260" spans="1:6" ht="12.75">
      <c r="A1260" s="7"/>
      <c r="B1260" s="7"/>
      <c r="C1260" s="7"/>
      <c r="D1260" s="7"/>
      <c r="E1260" s="96"/>
      <c r="F1260" s="101"/>
    </row>
    <row r="1261" spans="1:6" ht="12.75">
      <c r="A1261" s="7"/>
      <c r="B1261" s="7"/>
      <c r="C1261" s="7"/>
      <c r="D1261" s="7"/>
      <c r="E1261" s="96"/>
      <c r="F1261" s="101"/>
    </row>
    <row r="1262" spans="1:6" ht="12.75">
      <c r="A1262" s="7"/>
      <c r="B1262" s="7"/>
      <c r="C1262" s="7"/>
      <c r="D1262" s="7"/>
      <c r="E1262" s="96"/>
      <c r="F1262" s="101"/>
    </row>
    <row r="1263" spans="1:6" ht="12.75">
      <c r="A1263" s="7"/>
      <c r="B1263" s="7"/>
      <c r="C1263" s="7"/>
      <c r="D1263" s="7"/>
      <c r="E1263" s="96"/>
      <c r="F1263" s="101"/>
    </row>
    <row r="1264" spans="1:6" ht="12.75">
      <c r="A1264" s="7"/>
      <c r="B1264" s="7"/>
      <c r="C1264" s="7"/>
      <c r="D1264" s="7"/>
      <c r="E1264" s="96"/>
      <c r="F1264" s="101"/>
    </row>
    <row r="1265" spans="1:6" ht="12.75">
      <c r="A1265" s="7"/>
      <c r="B1265" s="7"/>
      <c r="C1265" s="7"/>
      <c r="D1265" s="7"/>
      <c r="E1265" s="96"/>
      <c r="F1265" s="101"/>
    </row>
    <row r="1266" spans="1:6" ht="12.75">
      <c r="A1266" s="7"/>
      <c r="B1266" s="7"/>
      <c r="C1266" s="7"/>
      <c r="D1266" s="7"/>
      <c r="E1266" s="96"/>
      <c r="F1266" s="101"/>
    </row>
    <row r="1267" spans="1:6" ht="12.75">
      <c r="A1267" s="7"/>
      <c r="B1267" s="7"/>
      <c r="C1267" s="7"/>
      <c r="D1267" s="7"/>
      <c r="E1267" s="96"/>
      <c r="F1267" s="101"/>
    </row>
    <row r="1268" spans="1:6" ht="12.75">
      <c r="A1268" s="7"/>
      <c r="B1268" s="7"/>
      <c r="C1268" s="7"/>
      <c r="D1268" s="7"/>
      <c r="E1268" s="96"/>
      <c r="F1268" s="101"/>
    </row>
    <row r="1269" spans="1:6" ht="12.75">
      <c r="A1269" s="7"/>
      <c r="B1269" s="7"/>
      <c r="C1269" s="7"/>
      <c r="D1269" s="7"/>
      <c r="E1269" s="96"/>
      <c r="F1269" s="101"/>
    </row>
    <row r="1270" spans="1:6" ht="12.75">
      <c r="A1270" s="7"/>
      <c r="B1270" s="7"/>
      <c r="C1270" s="7"/>
      <c r="D1270" s="7"/>
      <c r="E1270" s="96"/>
      <c r="F1270" s="101"/>
    </row>
    <row r="1271" spans="1:6" ht="12.75">
      <c r="A1271" s="7"/>
      <c r="B1271" s="7"/>
      <c r="C1271" s="7"/>
      <c r="D1271" s="7"/>
      <c r="E1271" s="96"/>
      <c r="F1271" s="101"/>
    </row>
    <row r="1272" spans="1:6" ht="12.75">
      <c r="A1272" s="7"/>
      <c r="B1272" s="7"/>
      <c r="C1272" s="7"/>
      <c r="D1272" s="7"/>
      <c r="E1272" s="96"/>
      <c r="F1272" s="101"/>
    </row>
    <row r="1273" spans="1:6" ht="12.75">
      <c r="A1273" s="7"/>
      <c r="B1273" s="7"/>
      <c r="C1273" s="7"/>
      <c r="D1273" s="7"/>
      <c r="E1273" s="96"/>
      <c r="F1273" s="101"/>
    </row>
    <row r="1274" spans="1:6" ht="12.75">
      <c r="A1274" s="7"/>
      <c r="B1274" s="7"/>
      <c r="C1274" s="7"/>
      <c r="D1274" s="7"/>
      <c r="E1274" s="96"/>
      <c r="F1274" s="101"/>
    </row>
    <row r="1275" spans="1:6" ht="12.75">
      <c r="A1275" s="7"/>
      <c r="B1275" s="7"/>
      <c r="C1275" s="7"/>
      <c r="D1275" s="7"/>
      <c r="E1275" s="96"/>
      <c r="F1275" s="101"/>
    </row>
    <row r="1276" spans="1:6" ht="12.75">
      <c r="A1276" s="7"/>
      <c r="B1276" s="7"/>
      <c r="C1276" s="7"/>
      <c r="D1276" s="7"/>
      <c r="E1276" s="96"/>
      <c r="F1276" s="101"/>
    </row>
    <row r="1277" spans="1:6" ht="12.75">
      <c r="A1277" s="7"/>
      <c r="B1277" s="7"/>
      <c r="C1277" s="7"/>
      <c r="D1277" s="7"/>
      <c r="E1277" s="96"/>
      <c r="F1277" s="101"/>
    </row>
    <row r="1278" spans="1:6" ht="12.75">
      <c r="A1278" s="7"/>
      <c r="B1278" s="7"/>
      <c r="C1278" s="7"/>
      <c r="D1278" s="7"/>
      <c r="E1278" s="96"/>
      <c r="F1278" s="101"/>
    </row>
    <row r="1279" spans="1:6" ht="12.75">
      <c r="A1279" s="7"/>
      <c r="B1279" s="7"/>
      <c r="C1279" s="7"/>
      <c r="D1279" s="7"/>
      <c r="E1279" s="96"/>
      <c r="F1279" s="101"/>
    </row>
    <row r="1280" spans="1:6" ht="12.75">
      <c r="A1280" s="7"/>
      <c r="B1280" s="7"/>
      <c r="C1280" s="7"/>
      <c r="D1280" s="7"/>
      <c r="E1280" s="96"/>
      <c r="F1280" s="101"/>
    </row>
    <row r="1281" spans="1:6" ht="12.75">
      <c r="A1281" s="7"/>
      <c r="B1281" s="7"/>
      <c r="C1281" s="7"/>
      <c r="D1281" s="7"/>
      <c r="E1281" s="96"/>
      <c r="F1281" s="101"/>
    </row>
    <row r="1282" spans="1:6" ht="12.75">
      <c r="A1282" s="7"/>
      <c r="B1282" s="7"/>
      <c r="C1282" s="7"/>
      <c r="D1282" s="7"/>
      <c r="E1282" s="96"/>
      <c r="F1282" s="101"/>
    </row>
    <row r="1283" spans="1:6" ht="12.75">
      <c r="A1283" s="7"/>
      <c r="B1283" s="7"/>
      <c r="C1283" s="7"/>
      <c r="D1283" s="7"/>
      <c r="E1283" s="96"/>
      <c r="F1283" s="101"/>
    </row>
    <row r="1284" spans="1:6" ht="12.75">
      <c r="A1284" s="7"/>
      <c r="B1284" s="7"/>
      <c r="C1284" s="7"/>
      <c r="D1284" s="7"/>
      <c r="E1284" s="96"/>
      <c r="F1284" s="101"/>
    </row>
    <row r="1285" spans="1:6" ht="12.75">
      <c r="A1285" s="7"/>
      <c r="B1285" s="7"/>
      <c r="C1285" s="7"/>
      <c r="D1285" s="7"/>
      <c r="E1285" s="96"/>
      <c r="F1285" s="101"/>
    </row>
    <row r="1286" spans="1:6" ht="12.75">
      <c r="A1286" s="7"/>
      <c r="B1286" s="7"/>
      <c r="C1286" s="7"/>
      <c r="D1286" s="7"/>
      <c r="E1286" s="96"/>
      <c r="F1286" s="101"/>
    </row>
    <row r="1287" spans="1:6" ht="12.75">
      <c r="A1287" s="7"/>
      <c r="B1287" s="7"/>
      <c r="C1287" s="7"/>
      <c r="D1287" s="7"/>
      <c r="E1287" s="96"/>
      <c r="F1287" s="101"/>
    </row>
    <row r="1288" spans="1:6" ht="12.75">
      <c r="A1288" s="7"/>
      <c r="B1288" s="7"/>
      <c r="C1288" s="7"/>
      <c r="D1288" s="7"/>
      <c r="E1288" s="96"/>
      <c r="F1288" s="101"/>
    </row>
    <row r="1289" spans="1:6" ht="12.75">
      <c r="A1289" s="7"/>
      <c r="B1289" s="7"/>
      <c r="C1289" s="7"/>
      <c r="D1289" s="7"/>
      <c r="E1289" s="96"/>
      <c r="F1289" s="101"/>
    </row>
    <row r="1290" spans="1:6" ht="12.75">
      <c r="A1290" s="7"/>
      <c r="B1290" s="7"/>
      <c r="C1290" s="7"/>
      <c r="D1290" s="7"/>
      <c r="E1290" s="96"/>
      <c r="F1290" s="101"/>
    </row>
    <row r="1291" spans="1:6" ht="12.75">
      <c r="A1291" s="7"/>
      <c r="B1291" s="7"/>
      <c r="C1291" s="7"/>
      <c r="D1291" s="7"/>
      <c r="E1291" s="96"/>
      <c r="F1291" s="101"/>
    </row>
    <row r="1292" spans="1:6" ht="12.75">
      <c r="A1292" s="7"/>
      <c r="B1292" s="7"/>
      <c r="C1292" s="7"/>
      <c r="D1292" s="7"/>
      <c r="E1292" s="96"/>
      <c r="F1292" s="101"/>
    </row>
    <row r="1293" spans="1:6" ht="12.75">
      <c r="A1293" s="7"/>
      <c r="B1293" s="7"/>
      <c r="C1293" s="7"/>
      <c r="D1293" s="7"/>
      <c r="E1293" s="96"/>
      <c r="F1293" s="101"/>
    </row>
    <row r="1294" spans="1:6" ht="12.75">
      <c r="A1294" s="7"/>
      <c r="B1294" s="7"/>
      <c r="C1294" s="7"/>
      <c r="D1294" s="7"/>
      <c r="E1294" s="96"/>
      <c r="F1294" s="101"/>
    </row>
    <row r="1295" spans="1:6" ht="12.75">
      <c r="A1295" s="7"/>
      <c r="B1295" s="7"/>
      <c r="C1295" s="7"/>
      <c r="D1295" s="7"/>
      <c r="E1295" s="96"/>
      <c r="F1295" s="101"/>
    </row>
    <row r="1296" spans="1:6" ht="12.75">
      <c r="A1296" s="7"/>
      <c r="B1296" s="7"/>
      <c r="C1296" s="7"/>
      <c r="D1296" s="7"/>
      <c r="E1296" s="96"/>
      <c r="F1296" s="101"/>
    </row>
    <row r="1297" spans="1:6" ht="12.75">
      <c r="A1297" s="7"/>
      <c r="B1297" s="7"/>
      <c r="C1297" s="7"/>
      <c r="D1297" s="7"/>
      <c r="E1297" s="96"/>
      <c r="F1297" s="101"/>
    </row>
    <row r="1298" spans="1:6" ht="12.75">
      <c r="A1298" s="7"/>
      <c r="B1298" s="7"/>
      <c r="C1298" s="7"/>
      <c r="D1298" s="7"/>
      <c r="E1298" s="96"/>
      <c r="F1298" s="101"/>
    </row>
    <row r="1299" spans="1:6" ht="12.75">
      <c r="A1299" s="7"/>
      <c r="B1299" s="7"/>
      <c r="C1299" s="7"/>
      <c r="D1299" s="7"/>
      <c r="E1299" s="96"/>
      <c r="F1299" s="101"/>
    </row>
    <row r="1300" spans="1:6" ht="12.75">
      <c r="A1300" s="7"/>
      <c r="B1300" s="7"/>
      <c r="C1300" s="7"/>
      <c r="D1300" s="7"/>
      <c r="E1300" s="96"/>
      <c r="F1300" s="101"/>
    </row>
    <row r="1301" spans="1:6" ht="12.75">
      <c r="A1301" s="7"/>
      <c r="B1301" s="7"/>
      <c r="C1301" s="7"/>
      <c r="D1301" s="7"/>
      <c r="E1301" s="96"/>
      <c r="F1301" s="101"/>
    </row>
    <row r="1302" spans="1:6" ht="12.75">
      <c r="A1302" s="7"/>
      <c r="B1302" s="7"/>
      <c r="C1302" s="7"/>
      <c r="D1302" s="7"/>
      <c r="E1302" s="96"/>
      <c r="F1302" s="101"/>
    </row>
    <row r="1303" spans="1:6" ht="12.75">
      <c r="A1303" s="7"/>
      <c r="B1303" s="7"/>
      <c r="C1303" s="7"/>
      <c r="D1303" s="7"/>
      <c r="E1303" s="96"/>
      <c r="F1303" s="101"/>
    </row>
    <row r="1304" spans="1:6" ht="12.75">
      <c r="A1304" s="7"/>
      <c r="B1304" s="7"/>
      <c r="C1304" s="7"/>
      <c r="D1304" s="7"/>
      <c r="E1304" s="96"/>
      <c r="F1304" s="101"/>
    </row>
    <row r="1305" spans="1:6" ht="12.75">
      <c r="A1305" s="7"/>
      <c r="B1305" s="7"/>
      <c r="C1305" s="7"/>
      <c r="D1305" s="7"/>
      <c r="E1305" s="96"/>
      <c r="F1305" s="101"/>
    </row>
    <row r="1306" spans="1:6" ht="12.75">
      <c r="A1306" s="7"/>
      <c r="B1306" s="7"/>
      <c r="C1306" s="7"/>
      <c r="D1306" s="7"/>
      <c r="E1306" s="96"/>
      <c r="F1306" s="101"/>
    </row>
    <row r="1307" spans="1:6" ht="12.75">
      <c r="A1307" s="7"/>
      <c r="B1307" s="7"/>
      <c r="C1307" s="7"/>
      <c r="D1307" s="7"/>
      <c r="E1307" s="96"/>
      <c r="F1307" s="101"/>
    </row>
    <row r="1308" spans="1:6" ht="12.75">
      <c r="A1308" s="7"/>
      <c r="B1308" s="7"/>
      <c r="C1308" s="7"/>
      <c r="D1308" s="7"/>
      <c r="E1308" s="96"/>
      <c r="F1308" s="101"/>
    </row>
    <row r="1309" spans="1:6" ht="12.75">
      <c r="A1309" s="7"/>
      <c r="B1309" s="7"/>
      <c r="C1309" s="7"/>
      <c r="D1309" s="7"/>
      <c r="E1309" s="96"/>
      <c r="F1309" s="101"/>
    </row>
    <row r="1310" spans="1:6" ht="12.75">
      <c r="A1310" s="7"/>
      <c r="B1310" s="7"/>
      <c r="C1310" s="7"/>
      <c r="D1310" s="7"/>
      <c r="E1310" s="96"/>
      <c r="F1310" s="101"/>
    </row>
    <row r="1311" spans="1:6" ht="12.75">
      <c r="A1311" s="7"/>
      <c r="B1311" s="7"/>
      <c r="C1311" s="7"/>
      <c r="D1311" s="7"/>
      <c r="E1311" s="96"/>
      <c r="F1311" s="101"/>
    </row>
    <row r="1312" spans="1:6" ht="12.75">
      <c r="A1312" s="7"/>
      <c r="B1312" s="7"/>
      <c r="C1312" s="7"/>
      <c r="D1312" s="7"/>
      <c r="E1312" s="96"/>
      <c r="F1312" s="101"/>
    </row>
    <row r="1313" spans="1:6" ht="12.75">
      <c r="A1313" s="7"/>
      <c r="B1313" s="7"/>
      <c r="C1313" s="7"/>
      <c r="D1313" s="7"/>
      <c r="E1313" s="96"/>
      <c r="F1313" s="101"/>
    </row>
    <row r="1314" spans="1:6" ht="12.75">
      <c r="A1314" s="7"/>
      <c r="B1314" s="7"/>
      <c r="C1314" s="7"/>
      <c r="D1314" s="7"/>
      <c r="E1314" s="96"/>
      <c r="F1314" s="101"/>
    </row>
    <row r="1315" spans="1:6" ht="12.75">
      <c r="A1315" s="7"/>
      <c r="B1315" s="7"/>
      <c r="C1315" s="7"/>
      <c r="D1315" s="7"/>
      <c r="E1315" s="96"/>
      <c r="F1315" s="101"/>
    </row>
    <row r="1316" spans="1:6" ht="12.75">
      <c r="A1316" s="7"/>
      <c r="B1316" s="7"/>
      <c r="C1316" s="7"/>
      <c r="D1316" s="7"/>
      <c r="E1316" s="96"/>
      <c r="F1316" s="101"/>
    </row>
    <row r="1317" spans="1:6" ht="12.75">
      <c r="A1317" s="7"/>
      <c r="B1317" s="7"/>
      <c r="C1317" s="7"/>
      <c r="D1317" s="7"/>
      <c r="E1317" s="96"/>
      <c r="F1317" s="101"/>
    </row>
    <row r="1318" spans="1:6" ht="12.75">
      <c r="A1318" s="7"/>
      <c r="B1318" s="7"/>
      <c r="C1318" s="7"/>
      <c r="D1318" s="7"/>
      <c r="E1318" s="96"/>
      <c r="F1318" s="101"/>
    </row>
    <row r="1319" spans="1:6" ht="12.75">
      <c r="A1319" s="7"/>
      <c r="B1319" s="7"/>
      <c r="C1319" s="7"/>
      <c r="D1319" s="7"/>
      <c r="E1319" s="96"/>
      <c r="F1319" s="101"/>
    </row>
    <row r="1320" spans="1:6" ht="12.75">
      <c r="A1320" s="7"/>
      <c r="B1320" s="7"/>
      <c r="C1320" s="7"/>
      <c r="D1320" s="7"/>
      <c r="E1320" s="96"/>
      <c r="F1320" s="101"/>
    </row>
    <row r="1321" spans="1:6" ht="12.75">
      <c r="A1321" s="7"/>
      <c r="B1321" s="7"/>
      <c r="C1321" s="7"/>
      <c r="D1321" s="7"/>
      <c r="E1321" s="96"/>
      <c r="F1321" s="101"/>
    </row>
    <row r="1322" spans="1:6" ht="12.75">
      <c r="A1322" s="7"/>
      <c r="B1322" s="7"/>
      <c r="C1322" s="7"/>
      <c r="D1322" s="7"/>
      <c r="E1322" s="96"/>
      <c r="F1322" s="101"/>
    </row>
    <row r="1323" spans="1:6" ht="12.75">
      <c r="A1323" s="7"/>
      <c r="B1323" s="7"/>
      <c r="C1323" s="7"/>
      <c r="D1323" s="7"/>
      <c r="E1323" s="96"/>
      <c r="F1323" s="101"/>
    </row>
    <row r="1324" spans="1:6" ht="12.75">
      <c r="A1324" s="7"/>
      <c r="B1324" s="7"/>
      <c r="C1324" s="7"/>
      <c r="D1324" s="7"/>
      <c r="E1324" s="96"/>
      <c r="F1324" s="101"/>
    </row>
    <row r="1325" spans="1:6" ht="12.75">
      <c r="A1325" s="7"/>
      <c r="B1325" s="7"/>
      <c r="C1325" s="7"/>
      <c r="D1325" s="7"/>
      <c r="E1325" s="96"/>
      <c r="F1325" s="101"/>
    </row>
    <row r="1326" spans="1:6" ht="12.75">
      <c r="A1326" s="7"/>
      <c r="B1326" s="7"/>
      <c r="C1326" s="7"/>
      <c r="D1326" s="7"/>
      <c r="E1326" s="96"/>
      <c r="F1326" s="101"/>
    </row>
    <row r="1327" spans="1:6" ht="12.75">
      <c r="A1327" s="7"/>
      <c r="B1327" s="7"/>
      <c r="C1327" s="7"/>
      <c r="D1327" s="7"/>
      <c r="E1327" s="96"/>
      <c r="F1327" s="101"/>
    </row>
    <row r="1328" spans="1:6" ht="12.75">
      <c r="A1328" s="7"/>
      <c r="B1328" s="7"/>
      <c r="C1328" s="7"/>
      <c r="D1328" s="7"/>
      <c r="E1328" s="96"/>
      <c r="F1328" s="101"/>
    </row>
    <row r="1329" spans="1:6" ht="12.75">
      <c r="A1329" s="7"/>
      <c r="B1329" s="7"/>
      <c r="C1329" s="7"/>
      <c r="D1329" s="7"/>
      <c r="E1329" s="96"/>
      <c r="F1329" s="101"/>
    </row>
    <row r="1330" spans="1:6" ht="12.75">
      <c r="A1330" s="7"/>
      <c r="B1330" s="7"/>
      <c r="C1330" s="7"/>
      <c r="D1330" s="7"/>
      <c r="E1330" s="96"/>
      <c r="F1330" s="101"/>
    </row>
    <row r="1331" spans="1:6" ht="12.75">
      <c r="A1331" s="7"/>
      <c r="B1331" s="7"/>
      <c r="C1331" s="7"/>
      <c r="D1331" s="7"/>
      <c r="E1331" s="96"/>
      <c r="F1331" s="101"/>
    </row>
    <row r="1332" spans="1:6" ht="12.75">
      <c r="A1332" s="7"/>
      <c r="B1332" s="7"/>
      <c r="C1332" s="7"/>
      <c r="D1332" s="7"/>
      <c r="E1332" s="96"/>
      <c r="F1332" s="101"/>
    </row>
    <row r="1333" spans="1:6" ht="12.75">
      <c r="A1333" s="7"/>
      <c r="B1333" s="7"/>
      <c r="C1333" s="7"/>
      <c r="D1333" s="7"/>
      <c r="E1333" s="96"/>
      <c r="F1333" s="101"/>
    </row>
    <row r="1334" spans="1:6" ht="12.75">
      <c r="A1334" s="7"/>
      <c r="B1334" s="7"/>
      <c r="C1334" s="7"/>
      <c r="D1334" s="7"/>
      <c r="E1334" s="96"/>
      <c r="F1334" s="101"/>
    </row>
    <row r="1335" spans="1:6" ht="12.75">
      <c r="A1335" s="7"/>
      <c r="B1335" s="7"/>
      <c r="C1335" s="7"/>
      <c r="D1335" s="7"/>
      <c r="E1335" s="96"/>
      <c r="F1335" s="101"/>
    </row>
    <row r="1336" spans="1:6" ht="12.75">
      <c r="A1336" s="7"/>
      <c r="B1336" s="7"/>
      <c r="C1336" s="7"/>
      <c r="D1336" s="7"/>
      <c r="E1336" s="96"/>
      <c r="F1336" s="101"/>
    </row>
    <row r="1337" spans="1:6" ht="12.75">
      <c r="A1337" s="7"/>
      <c r="B1337" s="7"/>
      <c r="C1337" s="7"/>
      <c r="D1337" s="7"/>
      <c r="E1337" s="96"/>
      <c r="F1337" s="101"/>
    </row>
    <row r="1338" spans="1:6" ht="12.75">
      <c r="A1338" s="7"/>
      <c r="B1338" s="7"/>
      <c r="C1338" s="7"/>
      <c r="D1338" s="7"/>
      <c r="E1338" s="96"/>
      <c r="F1338" s="101"/>
    </row>
    <row r="1339" spans="1:6" ht="12.75">
      <c r="A1339" s="7"/>
      <c r="B1339" s="7"/>
      <c r="C1339" s="7"/>
      <c r="D1339" s="7"/>
      <c r="E1339" s="96"/>
      <c r="F1339" s="101"/>
    </row>
    <row r="1340" spans="1:6" ht="12.75">
      <c r="A1340" s="7"/>
      <c r="B1340" s="7"/>
      <c r="C1340" s="7"/>
      <c r="D1340" s="7"/>
      <c r="E1340" s="96"/>
      <c r="F1340" s="101"/>
    </row>
    <row r="1341" spans="1:6" ht="12.75">
      <c r="A1341" s="7"/>
      <c r="B1341" s="7"/>
      <c r="C1341" s="7"/>
      <c r="D1341" s="7"/>
      <c r="E1341" s="96"/>
      <c r="F1341" s="101"/>
    </row>
    <row r="1342" spans="1:6" ht="12.75">
      <c r="A1342" s="7"/>
      <c r="B1342" s="7"/>
      <c r="C1342" s="7"/>
      <c r="D1342" s="7"/>
      <c r="E1342" s="96"/>
      <c r="F1342" s="101"/>
    </row>
    <row r="1343" spans="1:6" ht="12.75">
      <c r="A1343" s="7"/>
      <c r="B1343" s="7"/>
      <c r="C1343" s="7"/>
      <c r="D1343" s="7"/>
      <c r="E1343" s="96"/>
      <c r="F1343" s="101"/>
    </row>
    <row r="1344" spans="1:6" ht="12.75">
      <c r="A1344" s="7"/>
      <c r="B1344" s="7"/>
      <c r="C1344" s="7"/>
      <c r="D1344" s="7"/>
      <c r="E1344" s="96"/>
      <c r="F1344" s="101"/>
    </row>
    <row r="1345" spans="1:6" ht="12.75">
      <c r="A1345" s="7"/>
      <c r="B1345" s="7"/>
      <c r="C1345" s="7"/>
      <c r="D1345" s="7"/>
      <c r="E1345" s="96"/>
      <c r="F1345" s="101"/>
    </row>
    <row r="1346" spans="1:6" ht="12.75">
      <c r="A1346" s="7"/>
      <c r="B1346" s="7"/>
      <c r="C1346" s="7"/>
      <c r="D1346" s="7"/>
      <c r="E1346" s="96"/>
      <c r="F1346" s="101"/>
    </row>
    <row r="1347" spans="1:6" ht="12.75">
      <c r="A1347" s="7"/>
      <c r="B1347" s="7"/>
      <c r="C1347" s="7"/>
      <c r="D1347" s="7"/>
      <c r="E1347" s="96"/>
      <c r="F1347" s="101"/>
    </row>
    <row r="1348" spans="1:6" ht="12.75">
      <c r="A1348" s="7"/>
      <c r="B1348" s="7"/>
      <c r="C1348" s="7"/>
      <c r="D1348" s="7"/>
      <c r="E1348" s="96"/>
      <c r="F1348" s="101"/>
    </row>
    <row r="1349" spans="1:6" ht="12.75">
      <c r="A1349" s="7"/>
      <c r="B1349" s="7"/>
      <c r="C1349" s="7"/>
      <c r="D1349" s="7"/>
      <c r="E1349" s="96"/>
      <c r="F1349" s="101"/>
    </row>
    <row r="1350" spans="1:6" ht="12.75">
      <c r="A1350" s="7"/>
      <c r="B1350" s="7"/>
      <c r="C1350" s="7"/>
      <c r="D1350" s="7"/>
      <c r="E1350" s="96"/>
      <c r="F1350" s="101"/>
    </row>
    <row r="1351" spans="1:6" ht="12.75">
      <c r="A1351" s="7"/>
      <c r="B1351" s="7"/>
      <c r="C1351" s="7"/>
      <c r="D1351" s="7"/>
      <c r="E1351" s="96"/>
      <c r="F1351" s="101"/>
    </row>
    <row r="1352" spans="1:6" ht="12.75">
      <c r="A1352" s="7"/>
      <c r="B1352" s="7"/>
      <c r="C1352" s="7"/>
      <c r="D1352" s="7"/>
      <c r="E1352" s="96"/>
      <c r="F1352" s="101"/>
    </row>
    <row r="1353" spans="1:6" ht="12.75">
      <c r="A1353" s="7"/>
      <c r="B1353" s="7"/>
      <c r="C1353" s="7"/>
      <c r="D1353" s="7"/>
      <c r="E1353" s="96"/>
      <c r="F1353" s="101"/>
    </row>
    <row r="1354" spans="1:6" ht="12.75">
      <c r="A1354" s="7"/>
      <c r="B1354" s="7"/>
      <c r="C1354" s="7"/>
      <c r="D1354" s="7"/>
      <c r="E1354" s="96"/>
      <c r="F1354" s="101"/>
    </row>
    <row r="1355" spans="1:6" ht="12.75">
      <c r="A1355" s="7"/>
      <c r="B1355" s="7"/>
      <c r="C1355" s="7"/>
      <c r="D1355" s="7"/>
      <c r="E1355" s="96"/>
      <c r="F1355" s="101"/>
    </row>
    <row r="1356" spans="1:6" ht="12.75">
      <c r="A1356" s="7"/>
      <c r="B1356" s="7"/>
      <c r="C1356" s="7"/>
      <c r="D1356" s="7"/>
      <c r="E1356" s="96"/>
      <c r="F1356" s="101"/>
    </row>
    <row r="1357" spans="1:6" ht="12.75">
      <c r="A1357" s="7"/>
      <c r="B1357" s="7"/>
      <c r="C1357" s="7"/>
      <c r="D1357" s="7"/>
      <c r="E1357" s="96"/>
      <c r="F1357" s="101"/>
    </row>
    <row r="1358" spans="1:6" ht="12.75">
      <c r="A1358" s="7"/>
      <c r="B1358" s="7"/>
      <c r="C1358" s="7"/>
      <c r="D1358" s="7"/>
      <c r="E1358" s="96"/>
      <c r="F1358" s="101"/>
    </row>
    <row r="1359" spans="1:6" ht="12.75">
      <c r="A1359" s="7"/>
      <c r="B1359" s="7"/>
      <c r="C1359" s="7"/>
      <c r="D1359" s="7"/>
      <c r="E1359" s="96"/>
      <c r="F1359" s="101"/>
    </row>
    <row r="1360" spans="1:6" ht="12.75">
      <c r="A1360" s="7"/>
      <c r="B1360" s="7"/>
      <c r="C1360" s="7"/>
      <c r="D1360" s="7"/>
      <c r="E1360" s="96"/>
      <c r="F1360" s="101"/>
    </row>
    <row r="1361" spans="1:6" ht="12.75">
      <c r="A1361" s="7"/>
      <c r="B1361" s="7"/>
      <c r="C1361" s="7"/>
      <c r="D1361" s="7"/>
      <c r="E1361" s="96"/>
      <c r="F1361" s="101"/>
    </row>
    <row r="1362" spans="1:6" ht="12.75">
      <c r="A1362" s="7"/>
      <c r="B1362" s="7"/>
      <c r="C1362" s="7"/>
      <c r="D1362" s="7"/>
      <c r="E1362" s="96"/>
      <c r="F1362" s="101"/>
    </row>
    <row r="1363" spans="1:6" ht="12.75">
      <c r="A1363" s="7"/>
      <c r="B1363" s="7"/>
      <c r="C1363" s="7"/>
      <c r="D1363" s="7"/>
      <c r="E1363" s="96"/>
      <c r="F1363" s="101"/>
    </row>
    <row r="1364" spans="1:6" ht="12.75">
      <c r="A1364" s="7"/>
      <c r="B1364" s="7"/>
      <c r="C1364" s="7"/>
      <c r="D1364" s="7"/>
      <c r="E1364" s="96"/>
      <c r="F1364" s="101"/>
    </row>
    <row r="1365" spans="1:6" ht="12.75">
      <c r="A1365" s="7"/>
      <c r="B1365" s="7"/>
      <c r="C1365" s="7"/>
      <c r="D1365" s="7"/>
      <c r="E1365" s="96"/>
      <c r="F1365" s="101"/>
    </row>
    <row r="1366" spans="1:6" ht="12.75">
      <c r="A1366" s="7"/>
      <c r="B1366" s="7"/>
      <c r="C1366" s="7"/>
      <c r="D1366" s="7"/>
      <c r="E1366" s="96"/>
      <c r="F1366" s="101"/>
    </row>
    <row r="1367" spans="1:6" ht="12.75">
      <c r="A1367" s="7"/>
      <c r="B1367" s="7"/>
      <c r="C1367" s="7"/>
      <c r="D1367" s="7"/>
      <c r="E1367" s="96"/>
      <c r="F1367" s="101"/>
    </row>
    <row r="1368" spans="1:6" ht="12.75">
      <c r="A1368" s="7"/>
      <c r="B1368" s="7"/>
      <c r="C1368" s="7"/>
      <c r="D1368" s="7"/>
      <c r="E1368" s="96"/>
      <c r="F1368" s="101"/>
    </row>
    <row r="1369" spans="1:6" ht="12.75">
      <c r="A1369" s="7"/>
      <c r="B1369" s="7"/>
      <c r="C1369" s="7"/>
      <c r="D1369" s="7"/>
      <c r="E1369" s="96"/>
      <c r="F1369" s="101"/>
    </row>
    <row r="1370" spans="1:6" ht="12.75">
      <c r="A1370" s="7"/>
      <c r="B1370" s="7"/>
      <c r="C1370" s="7"/>
      <c r="D1370" s="7"/>
      <c r="E1370" s="96"/>
      <c r="F1370" s="101"/>
    </row>
    <row r="1371" spans="1:6" ht="12.75">
      <c r="A1371" s="7"/>
      <c r="B1371" s="7"/>
      <c r="C1371" s="7"/>
      <c r="D1371" s="7"/>
      <c r="E1371" s="96"/>
      <c r="F1371" s="101"/>
    </row>
    <row r="1372" spans="1:6" ht="12.75">
      <c r="A1372" s="7"/>
      <c r="B1372" s="7"/>
      <c r="C1372" s="7"/>
      <c r="D1372" s="7"/>
      <c r="E1372" s="96"/>
      <c r="F1372" s="101"/>
    </row>
    <row r="1373" spans="1:6" ht="12.75">
      <c r="A1373" s="7"/>
      <c r="B1373" s="7"/>
      <c r="C1373" s="7"/>
      <c r="D1373" s="7"/>
      <c r="E1373" s="96"/>
      <c r="F1373" s="101"/>
    </row>
    <row r="1374" spans="1:6" ht="12.75">
      <c r="A1374" s="7"/>
      <c r="B1374" s="7"/>
      <c r="C1374" s="7"/>
      <c r="D1374" s="7"/>
      <c r="E1374" s="96"/>
      <c r="F1374" s="101"/>
    </row>
    <row r="1375" spans="1:6" ht="12.75">
      <c r="A1375" s="7"/>
      <c r="B1375" s="7"/>
      <c r="C1375" s="7"/>
      <c r="D1375" s="7"/>
      <c r="E1375" s="96"/>
      <c r="F1375" s="101"/>
    </row>
    <row r="1376" spans="1:6" ht="12.75">
      <c r="A1376" s="7"/>
      <c r="B1376" s="7"/>
      <c r="C1376" s="7"/>
      <c r="D1376" s="7"/>
      <c r="E1376" s="96"/>
      <c r="F1376" s="101"/>
    </row>
    <row r="1377" spans="1:6" ht="12.75">
      <c r="A1377" s="7"/>
      <c r="B1377" s="7"/>
      <c r="C1377" s="7"/>
      <c r="D1377" s="7"/>
      <c r="E1377" s="96"/>
      <c r="F1377" s="101"/>
    </row>
    <row r="1378" spans="1:6" ht="12.75">
      <c r="A1378" s="7"/>
      <c r="B1378" s="7"/>
      <c r="C1378" s="7"/>
      <c r="D1378" s="7"/>
      <c r="E1378" s="96"/>
      <c r="F1378" s="101"/>
    </row>
    <row r="1379" spans="1:6" ht="12.75">
      <c r="A1379" s="7"/>
      <c r="B1379" s="7"/>
      <c r="C1379" s="7"/>
      <c r="D1379" s="7"/>
      <c r="E1379" s="96"/>
      <c r="F1379" s="101"/>
    </row>
    <row r="1380" spans="1:6" ht="12.75">
      <c r="A1380" s="7"/>
      <c r="B1380" s="7"/>
      <c r="C1380" s="7"/>
      <c r="D1380" s="7"/>
      <c r="E1380" s="96"/>
      <c r="F1380" s="101"/>
    </row>
    <row r="1381" spans="1:6" ht="12.75">
      <c r="A1381" s="7"/>
      <c r="B1381" s="7"/>
      <c r="C1381" s="7"/>
      <c r="D1381" s="7"/>
      <c r="E1381" s="96"/>
      <c r="F1381" s="101"/>
    </row>
    <row r="1382" spans="1:6" ht="12.75">
      <c r="A1382" s="7"/>
      <c r="B1382" s="7"/>
      <c r="C1382" s="7"/>
      <c r="D1382" s="7"/>
      <c r="E1382" s="96"/>
      <c r="F1382" s="101"/>
    </row>
    <row r="1383" spans="1:6" ht="12.75">
      <c r="A1383" s="7"/>
      <c r="B1383" s="7"/>
      <c r="C1383" s="7"/>
      <c r="D1383" s="7"/>
      <c r="E1383" s="96"/>
      <c r="F1383" s="101"/>
    </row>
    <row r="1384" spans="1:6" ht="12.75">
      <c r="A1384" s="7"/>
      <c r="B1384" s="7"/>
      <c r="C1384" s="7"/>
      <c r="D1384" s="7"/>
      <c r="E1384" s="96"/>
      <c r="F1384" s="101"/>
    </row>
    <row r="1385" spans="1:6" ht="12.75">
      <c r="A1385" s="7"/>
      <c r="B1385" s="7"/>
      <c r="C1385" s="7"/>
      <c r="D1385" s="7"/>
      <c r="E1385" s="96"/>
      <c r="F1385" s="101"/>
    </row>
    <row r="1386" spans="1:6" ht="12.75">
      <c r="A1386" s="7"/>
      <c r="B1386" s="7"/>
      <c r="C1386" s="7"/>
      <c r="D1386" s="7"/>
      <c r="E1386" s="96"/>
      <c r="F1386" s="101"/>
    </row>
    <row r="1387" spans="1:6" ht="12.75">
      <c r="A1387" s="7"/>
      <c r="B1387" s="7"/>
      <c r="C1387" s="7"/>
      <c r="D1387" s="7"/>
      <c r="E1387" s="96"/>
      <c r="F1387" s="101"/>
    </row>
    <row r="1388" spans="1:6" ht="12.75">
      <c r="A1388" s="7"/>
      <c r="B1388" s="7"/>
      <c r="C1388" s="7"/>
      <c r="D1388" s="7"/>
      <c r="E1388" s="96"/>
      <c r="F1388" s="101"/>
    </row>
    <row r="1389" spans="1:6" ht="12.75">
      <c r="A1389" s="7"/>
      <c r="B1389" s="7"/>
      <c r="C1389" s="7"/>
      <c r="D1389" s="7"/>
      <c r="E1389" s="96"/>
      <c r="F1389" s="101"/>
    </row>
    <row r="1390" spans="1:6" ht="12.75">
      <c r="A1390" s="7"/>
      <c r="B1390" s="7"/>
      <c r="C1390" s="7"/>
      <c r="D1390" s="7"/>
      <c r="E1390" s="96"/>
      <c r="F1390" s="101"/>
    </row>
    <row r="1391" spans="1:6" ht="12.75">
      <c r="A1391" s="7"/>
      <c r="B1391" s="7"/>
      <c r="C1391" s="7"/>
      <c r="D1391" s="7"/>
      <c r="E1391" s="96"/>
      <c r="F1391" s="101"/>
    </row>
    <row r="1392" spans="1:6" ht="12.75">
      <c r="A1392" s="7"/>
      <c r="B1392" s="7"/>
      <c r="C1392" s="7"/>
      <c r="D1392" s="7"/>
      <c r="E1392" s="96"/>
      <c r="F1392" s="101"/>
    </row>
    <row r="1393" spans="1:6" ht="12.75">
      <c r="A1393" s="7"/>
      <c r="B1393" s="7"/>
      <c r="C1393" s="7"/>
      <c r="D1393" s="7"/>
      <c r="E1393" s="96"/>
      <c r="F1393" s="101"/>
    </row>
    <row r="1394" spans="1:6" ht="12.75">
      <c r="A1394" s="7"/>
      <c r="B1394" s="7"/>
      <c r="C1394" s="7"/>
      <c r="D1394" s="7"/>
      <c r="E1394" s="96"/>
      <c r="F1394" s="101"/>
    </row>
    <row r="1395" spans="1:6" ht="12.75">
      <c r="A1395" s="7"/>
      <c r="B1395" s="7"/>
      <c r="C1395" s="7"/>
      <c r="D1395" s="7"/>
      <c r="E1395" s="96"/>
      <c r="F1395" s="101"/>
    </row>
    <row r="1396" spans="1:6" ht="12.75">
      <c r="A1396" s="7"/>
      <c r="B1396" s="7"/>
      <c r="C1396" s="7"/>
      <c r="D1396" s="7"/>
      <c r="E1396" s="96"/>
      <c r="F1396" s="101"/>
    </row>
    <row r="1397" spans="1:6" ht="12.75">
      <c r="A1397" s="7"/>
      <c r="B1397" s="7"/>
      <c r="C1397" s="7"/>
      <c r="D1397" s="7"/>
      <c r="E1397" s="96"/>
      <c r="F1397" s="101"/>
    </row>
    <row r="1398" spans="1:6" ht="12.75">
      <c r="A1398" s="7"/>
      <c r="B1398" s="7"/>
      <c r="C1398" s="7"/>
      <c r="D1398" s="7"/>
      <c r="E1398" s="96"/>
      <c r="F1398" s="101"/>
    </row>
    <row r="1399" spans="1:6" ht="12.75">
      <c r="A1399" s="7"/>
      <c r="B1399" s="7"/>
      <c r="C1399" s="7"/>
      <c r="D1399" s="7"/>
      <c r="E1399" s="96"/>
      <c r="F1399" s="101"/>
    </row>
    <row r="1400" spans="1:6" ht="12.75">
      <c r="A1400" s="7"/>
      <c r="B1400" s="7"/>
      <c r="C1400" s="7"/>
      <c r="D1400" s="7"/>
      <c r="E1400" s="96"/>
      <c r="F1400" s="101"/>
    </row>
    <row r="1401" spans="1:6" ht="12.75">
      <c r="A1401" s="7"/>
      <c r="B1401" s="7"/>
      <c r="C1401" s="7"/>
      <c r="D1401" s="7"/>
      <c r="E1401" s="96"/>
      <c r="F1401" s="101"/>
    </row>
    <row r="1402" spans="1:6" ht="12.75">
      <c r="A1402" s="7"/>
      <c r="B1402" s="7"/>
      <c r="C1402" s="7"/>
      <c r="D1402" s="7"/>
      <c r="E1402" s="96"/>
      <c r="F1402" s="101"/>
    </row>
    <row r="1403" spans="1:6" ht="12.75">
      <c r="A1403" s="7"/>
      <c r="B1403" s="7"/>
      <c r="C1403" s="7"/>
      <c r="D1403" s="7"/>
      <c r="E1403" s="96"/>
      <c r="F1403" s="101"/>
    </row>
    <row r="1404" spans="1:6" ht="12.75">
      <c r="A1404" s="7"/>
      <c r="B1404" s="7"/>
      <c r="C1404" s="7"/>
      <c r="D1404" s="7"/>
      <c r="E1404" s="96"/>
      <c r="F1404" s="101"/>
    </row>
    <row r="1405" spans="1:6" ht="12.75">
      <c r="A1405" s="7"/>
      <c r="B1405" s="7"/>
      <c r="C1405" s="7"/>
      <c r="D1405" s="7"/>
      <c r="E1405" s="96"/>
      <c r="F1405" s="101"/>
    </row>
    <row r="1406" spans="1:6" ht="12.75">
      <c r="A1406" s="7"/>
      <c r="B1406" s="7"/>
      <c r="C1406" s="7"/>
      <c r="D1406" s="7"/>
      <c r="E1406" s="96"/>
      <c r="F1406" s="101"/>
    </row>
    <row r="1407" spans="1:6" ht="12.75">
      <c r="A1407" s="7"/>
      <c r="B1407" s="7"/>
      <c r="C1407" s="7"/>
      <c r="D1407" s="7"/>
      <c r="E1407" s="96"/>
      <c r="F1407" s="101"/>
    </row>
    <row r="1408" spans="1:6" ht="12.75">
      <c r="A1408" s="7"/>
      <c r="B1408" s="7"/>
      <c r="C1408" s="7"/>
      <c r="D1408" s="7"/>
      <c r="E1408" s="96"/>
      <c r="F1408" s="101"/>
    </row>
    <row r="1409" spans="1:6" ht="12.75">
      <c r="A1409" s="7"/>
      <c r="B1409" s="7"/>
      <c r="C1409" s="7"/>
      <c r="D1409" s="7"/>
      <c r="E1409" s="96"/>
      <c r="F1409" s="101"/>
    </row>
    <row r="1410" spans="1:6" ht="12.75">
      <c r="A1410" s="7"/>
      <c r="B1410" s="7"/>
      <c r="C1410" s="7"/>
      <c r="D1410" s="7"/>
      <c r="E1410" s="96"/>
      <c r="F1410" s="101"/>
    </row>
    <row r="1411" spans="1:6" ht="12.75">
      <c r="A1411" s="7"/>
      <c r="B1411" s="7"/>
      <c r="C1411" s="7"/>
      <c r="D1411" s="7"/>
      <c r="E1411" s="96"/>
      <c r="F1411" s="101"/>
    </row>
    <row r="1412" spans="1:6" ht="12.75">
      <c r="A1412" s="7"/>
      <c r="B1412" s="7"/>
      <c r="C1412" s="7"/>
      <c r="D1412" s="7"/>
      <c r="E1412" s="96"/>
      <c r="F1412" s="101"/>
    </row>
    <row r="1413" spans="1:6" ht="12.75">
      <c r="A1413" s="7"/>
      <c r="B1413" s="7"/>
      <c r="C1413" s="7"/>
      <c r="D1413" s="7"/>
      <c r="E1413" s="96"/>
      <c r="F1413" s="101"/>
    </row>
    <row r="1414" spans="1:6" ht="12.75">
      <c r="A1414" s="7"/>
      <c r="B1414" s="7"/>
      <c r="C1414" s="7"/>
      <c r="D1414" s="7"/>
      <c r="E1414" s="96"/>
      <c r="F1414" s="101"/>
    </row>
    <row r="1415" spans="1:6" ht="12.75">
      <c r="A1415" s="7"/>
      <c r="B1415" s="7"/>
      <c r="C1415" s="7"/>
      <c r="D1415" s="7"/>
      <c r="E1415" s="96"/>
      <c r="F1415" s="101"/>
    </row>
    <row r="1416" spans="1:6" ht="12.75">
      <c r="A1416" s="7"/>
      <c r="B1416" s="7"/>
      <c r="C1416" s="7"/>
      <c r="D1416" s="7"/>
      <c r="E1416" s="96"/>
      <c r="F1416" s="101"/>
    </row>
    <row r="1417" spans="1:6" ht="12.75">
      <c r="A1417" s="7"/>
      <c r="B1417" s="7"/>
      <c r="C1417" s="7"/>
      <c r="D1417" s="7"/>
      <c r="E1417" s="96"/>
      <c r="F1417" s="101"/>
    </row>
    <row r="1418" spans="1:6" ht="12.75">
      <c r="A1418" s="7"/>
      <c r="B1418" s="7"/>
      <c r="C1418" s="7"/>
      <c r="D1418" s="7"/>
      <c r="E1418" s="96"/>
      <c r="F1418" s="101"/>
    </row>
    <row r="1419" spans="1:6" ht="12.75">
      <c r="A1419" s="7"/>
      <c r="B1419" s="7"/>
      <c r="C1419" s="7"/>
      <c r="D1419" s="7"/>
      <c r="E1419" s="96"/>
      <c r="F1419" s="101"/>
    </row>
    <row r="1420" spans="1:6" ht="12.75">
      <c r="A1420" s="7"/>
      <c r="B1420" s="7"/>
      <c r="C1420" s="7"/>
      <c r="D1420" s="7"/>
      <c r="E1420" s="96"/>
      <c r="F1420" s="101"/>
    </row>
    <row r="1421" spans="1:6" ht="12.75">
      <c r="A1421" s="7"/>
      <c r="B1421" s="7"/>
      <c r="C1421" s="7"/>
      <c r="D1421" s="7"/>
      <c r="E1421" s="96"/>
      <c r="F1421" s="101"/>
    </row>
    <row r="1422" spans="1:6" ht="12.75">
      <c r="A1422" s="7"/>
      <c r="B1422" s="7"/>
      <c r="C1422" s="7"/>
      <c r="D1422" s="7"/>
      <c r="E1422" s="96"/>
      <c r="F1422" s="101"/>
    </row>
    <row r="1423" spans="1:6" ht="12.75">
      <c r="A1423" s="7"/>
      <c r="B1423" s="7"/>
      <c r="C1423" s="7"/>
      <c r="D1423" s="7"/>
      <c r="E1423" s="96"/>
      <c r="F1423" s="101"/>
    </row>
    <row r="1424" spans="1:6" ht="12.75">
      <c r="A1424" s="7"/>
      <c r="B1424" s="7"/>
      <c r="C1424" s="7"/>
      <c r="D1424" s="7"/>
      <c r="E1424" s="96"/>
      <c r="F1424" s="101"/>
    </row>
    <row r="1425" spans="1:6" ht="12.75">
      <c r="A1425" s="7"/>
      <c r="B1425" s="7"/>
      <c r="C1425" s="7"/>
      <c r="D1425" s="7"/>
      <c r="E1425" s="96"/>
      <c r="F1425" s="101"/>
    </row>
    <row r="1426" spans="1:6" ht="12.75">
      <c r="A1426" s="7"/>
      <c r="B1426" s="7"/>
      <c r="C1426" s="7"/>
      <c r="D1426" s="7"/>
      <c r="E1426" s="96"/>
      <c r="F1426" s="101"/>
    </row>
    <row r="1427" spans="1:6" ht="12.75">
      <c r="A1427" s="7"/>
      <c r="B1427" s="7"/>
      <c r="C1427" s="7"/>
      <c r="D1427" s="7"/>
      <c r="E1427" s="96"/>
      <c r="F1427" s="101"/>
    </row>
    <row r="1428" spans="1:6" ht="12.75">
      <c r="A1428" s="7"/>
      <c r="B1428" s="7"/>
      <c r="C1428" s="7"/>
      <c r="D1428" s="7"/>
      <c r="E1428" s="96"/>
      <c r="F1428" s="101"/>
    </row>
    <row r="1429" spans="1:6" ht="12.75">
      <c r="A1429" s="7"/>
      <c r="B1429" s="7"/>
      <c r="C1429" s="7"/>
      <c r="D1429" s="7"/>
      <c r="E1429" s="96"/>
      <c r="F1429" s="101"/>
    </row>
    <row r="1430" spans="1:6" ht="12.75">
      <c r="A1430" s="7"/>
      <c r="B1430" s="7"/>
      <c r="C1430" s="7"/>
      <c r="D1430" s="7"/>
      <c r="E1430" s="96"/>
      <c r="F1430" s="101"/>
    </row>
    <row r="1431" spans="1:6" ht="12.75">
      <c r="A1431" s="7"/>
      <c r="B1431" s="7"/>
      <c r="C1431" s="7"/>
      <c r="D1431" s="7"/>
      <c r="E1431" s="96"/>
      <c r="F1431" s="101"/>
    </row>
    <row r="1432" spans="1:6" ht="12.75">
      <c r="A1432" s="7"/>
      <c r="B1432" s="7"/>
      <c r="C1432" s="7"/>
      <c r="D1432" s="7"/>
      <c r="E1432" s="96"/>
      <c r="F1432" s="101"/>
    </row>
    <row r="1433" spans="1:6" ht="12.75">
      <c r="A1433" s="7"/>
      <c r="B1433" s="7"/>
      <c r="C1433" s="7"/>
      <c r="D1433" s="7"/>
      <c r="E1433" s="96"/>
      <c r="F1433" s="101"/>
    </row>
    <row r="1434" spans="1:6" ht="12.75">
      <c r="A1434" s="7"/>
      <c r="B1434" s="7"/>
      <c r="C1434" s="7"/>
      <c r="D1434" s="7"/>
      <c r="E1434" s="96"/>
      <c r="F1434" s="101"/>
    </row>
    <row r="1435" spans="1:6" ht="12.75">
      <c r="A1435" s="7"/>
      <c r="B1435" s="7"/>
      <c r="C1435" s="7"/>
      <c r="D1435" s="7"/>
      <c r="E1435" s="96"/>
      <c r="F1435" s="101"/>
    </row>
    <row r="1436" spans="1:6" ht="12.75">
      <c r="A1436" s="7"/>
      <c r="B1436" s="7"/>
      <c r="C1436" s="7"/>
      <c r="D1436" s="7"/>
      <c r="E1436" s="96"/>
      <c r="F1436" s="101"/>
    </row>
    <row r="1437" spans="1:6" ht="12.75">
      <c r="A1437" s="7"/>
      <c r="B1437" s="7"/>
      <c r="C1437" s="7"/>
      <c r="D1437" s="7"/>
      <c r="E1437" s="96"/>
      <c r="F1437" s="101"/>
    </row>
    <row r="1438" spans="1:6" ht="12.75">
      <c r="A1438" s="7"/>
      <c r="B1438" s="7"/>
      <c r="C1438" s="7"/>
      <c r="D1438" s="7"/>
      <c r="E1438" s="96"/>
      <c r="F1438" s="101"/>
    </row>
    <row r="1439" spans="1:6" ht="12.75">
      <c r="A1439" s="7"/>
      <c r="B1439" s="7"/>
      <c r="C1439" s="7"/>
      <c r="D1439" s="7"/>
      <c r="E1439" s="96"/>
      <c r="F1439" s="101"/>
    </row>
    <row r="1440" spans="1:6" ht="12.75">
      <c r="A1440" s="7"/>
      <c r="B1440" s="7"/>
      <c r="C1440" s="7"/>
      <c r="D1440" s="7"/>
      <c r="E1440" s="96"/>
      <c r="F1440" s="101"/>
    </row>
    <row r="1441" spans="1:6" ht="12.75">
      <c r="A1441" s="7"/>
      <c r="B1441" s="7"/>
      <c r="C1441" s="7"/>
      <c r="D1441" s="7"/>
      <c r="E1441" s="96"/>
      <c r="F1441" s="101"/>
    </row>
    <row r="1442" spans="1:6" ht="12.75">
      <c r="A1442" s="7"/>
      <c r="B1442" s="7"/>
      <c r="C1442" s="7"/>
      <c r="D1442" s="7"/>
      <c r="E1442" s="96"/>
      <c r="F1442" s="101"/>
    </row>
    <row r="1443" spans="1:6" ht="12.75">
      <c r="A1443" s="7"/>
      <c r="B1443" s="7"/>
      <c r="C1443" s="7"/>
      <c r="D1443" s="7"/>
      <c r="E1443" s="96"/>
      <c r="F1443" s="101"/>
    </row>
    <row r="1444" spans="1:6" ht="12.75">
      <c r="A1444" s="7"/>
      <c r="B1444" s="7"/>
      <c r="C1444" s="7"/>
      <c r="D1444" s="7"/>
      <c r="E1444" s="96"/>
      <c r="F1444" s="101"/>
    </row>
    <row r="1445" spans="1:6" ht="12.75">
      <c r="A1445" s="7"/>
      <c r="B1445" s="7"/>
      <c r="C1445" s="7"/>
      <c r="D1445" s="7"/>
      <c r="E1445" s="96"/>
      <c r="F1445" s="101"/>
    </row>
    <row r="1446" spans="1:6" ht="12.75">
      <c r="A1446" s="7"/>
      <c r="B1446" s="7"/>
      <c r="C1446" s="7"/>
      <c r="D1446" s="7"/>
      <c r="E1446" s="96"/>
      <c r="F1446" s="101"/>
    </row>
    <row r="1447" spans="1:6" ht="12.75">
      <c r="A1447" s="7"/>
      <c r="B1447" s="7"/>
      <c r="C1447" s="7"/>
      <c r="D1447" s="7"/>
      <c r="E1447" s="96"/>
      <c r="F1447" s="101"/>
    </row>
    <row r="1448" spans="1:6" ht="12.75">
      <c r="A1448" s="7"/>
      <c r="B1448" s="7"/>
      <c r="C1448" s="7"/>
      <c r="D1448" s="7"/>
      <c r="E1448" s="96"/>
      <c r="F1448" s="101"/>
    </row>
    <row r="1449" spans="1:6" ht="12.75">
      <c r="A1449" s="7"/>
      <c r="B1449" s="7"/>
      <c r="C1449" s="7"/>
      <c r="D1449" s="7"/>
      <c r="E1449" s="96"/>
      <c r="F1449" s="101"/>
    </row>
    <row r="1450" spans="1:6" ht="12.75">
      <c r="A1450" s="7"/>
      <c r="B1450" s="7"/>
      <c r="C1450" s="7"/>
      <c r="D1450" s="7"/>
      <c r="E1450" s="96"/>
      <c r="F1450" s="101"/>
    </row>
    <row r="1451" spans="1:6" ht="12.75">
      <c r="A1451" s="7"/>
      <c r="B1451" s="7"/>
      <c r="C1451" s="7"/>
      <c r="D1451" s="7"/>
      <c r="E1451" s="96"/>
      <c r="F1451" s="101"/>
    </row>
    <row r="1452" spans="1:6" ht="12.75">
      <c r="A1452" s="7"/>
      <c r="B1452" s="7"/>
      <c r="C1452" s="7"/>
      <c r="D1452" s="7"/>
      <c r="E1452" s="96"/>
      <c r="F1452" s="101"/>
    </row>
    <row r="1453" spans="1:6" ht="12.75">
      <c r="A1453" s="7"/>
      <c r="B1453" s="7"/>
      <c r="C1453" s="7"/>
      <c r="D1453" s="7"/>
      <c r="E1453" s="96"/>
      <c r="F1453" s="101"/>
    </row>
    <row r="1454" spans="1:6" ht="12.75">
      <c r="A1454" s="7"/>
      <c r="B1454" s="7"/>
      <c r="C1454" s="7"/>
      <c r="D1454" s="7"/>
      <c r="E1454" s="96"/>
      <c r="F1454" s="101"/>
    </row>
    <row r="1455" spans="1:6" ht="12.75">
      <c r="A1455" s="7"/>
      <c r="B1455" s="7"/>
      <c r="C1455" s="7"/>
      <c r="D1455" s="7"/>
      <c r="E1455" s="96"/>
      <c r="F1455" s="101"/>
    </row>
    <row r="1456" spans="1:6" ht="12.75">
      <c r="A1456" s="7"/>
      <c r="B1456" s="7"/>
      <c r="C1456" s="7"/>
      <c r="D1456" s="7"/>
      <c r="E1456" s="96"/>
      <c r="F1456" s="101"/>
    </row>
    <row r="1457" spans="1:6" ht="12.75">
      <c r="A1457" s="7"/>
      <c r="B1457" s="7"/>
      <c r="C1457" s="7"/>
      <c r="D1457" s="7"/>
      <c r="E1457" s="96"/>
      <c r="F1457" s="101"/>
    </row>
    <row r="1458" spans="1:6" ht="12.75">
      <c r="A1458" s="7"/>
      <c r="B1458" s="7"/>
      <c r="C1458" s="7"/>
      <c r="D1458" s="7"/>
      <c r="E1458" s="96"/>
      <c r="F1458" s="101"/>
    </row>
    <row r="1459" spans="1:6" ht="12.75">
      <c r="A1459" s="7"/>
      <c r="B1459" s="7"/>
      <c r="C1459" s="7"/>
      <c r="D1459" s="7"/>
      <c r="E1459" s="96"/>
      <c r="F1459" s="101"/>
    </row>
    <row r="1460" spans="1:6" ht="12.75">
      <c r="A1460" s="7"/>
      <c r="B1460" s="7"/>
      <c r="C1460" s="7"/>
      <c r="D1460" s="7"/>
      <c r="E1460" s="96"/>
      <c r="F1460" s="101"/>
    </row>
    <row r="1461" spans="1:6" ht="12.75">
      <c r="A1461" s="7"/>
      <c r="B1461" s="7"/>
      <c r="C1461" s="7"/>
      <c r="D1461" s="7"/>
      <c r="E1461" s="96"/>
      <c r="F1461" s="101"/>
    </row>
    <row r="1462" spans="1:6" ht="12.75">
      <c r="A1462" s="7"/>
      <c r="B1462" s="7"/>
      <c r="C1462" s="7"/>
      <c r="D1462" s="7"/>
      <c r="E1462" s="96"/>
      <c r="F1462" s="101"/>
    </row>
    <row r="1463" spans="1:6" ht="12.75">
      <c r="A1463" s="7"/>
      <c r="B1463" s="7"/>
      <c r="C1463" s="7"/>
      <c r="D1463" s="7"/>
      <c r="E1463" s="96"/>
      <c r="F1463" s="101"/>
    </row>
    <row r="1464" spans="1:6" ht="12.75">
      <c r="A1464" s="7"/>
      <c r="B1464" s="7"/>
      <c r="C1464" s="7"/>
      <c r="D1464" s="7"/>
      <c r="E1464" s="96"/>
      <c r="F1464" s="101"/>
    </row>
    <row r="1465" spans="1:6" ht="12.75">
      <c r="A1465" s="7"/>
      <c r="B1465" s="7"/>
      <c r="C1465" s="7"/>
      <c r="D1465" s="7"/>
      <c r="E1465" s="96"/>
      <c r="F1465" s="101"/>
    </row>
    <row r="1466" spans="1:6" ht="12.75">
      <c r="A1466" s="7"/>
      <c r="B1466" s="7"/>
      <c r="C1466" s="7"/>
      <c r="D1466" s="7"/>
      <c r="E1466" s="96"/>
      <c r="F1466" s="101"/>
    </row>
    <row r="1467" spans="1:6" ht="12.75">
      <c r="A1467" s="7"/>
      <c r="B1467" s="7"/>
      <c r="C1467" s="7"/>
      <c r="D1467" s="7"/>
      <c r="E1467" s="96"/>
      <c r="F1467" s="101"/>
    </row>
    <row r="1468" spans="1:6" ht="12.75">
      <c r="A1468" s="7"/>
      <c r="B1468" s="7"/>
      <c r="C1468" s="7"/>
      <c r="D1468" s="7"/>
      <c r="E1468" s="96"/>
      <c r="F1468" s="101"/>
    </row>
    <row r="1469" spans="1:6" ht="12.75">
      <c r="A1469" s="7"/>
      <c r="B1469" s="7"/>
      <c r="C1469" s="7"/>
      <c r="D1469" s="7"/>
      <c r="E1469" s="96"/>
      <c r="F1469" s="101"/>
    </row>
    <row r="1470" spans="1:6" ht="12.75">
      <c r="A1470" s="7"/>
      <c r="B1470" s="7"/>
      <c r="C1470" s="7"/>
      <c r="D1470" s="7"/>
      <c r="E1470" s="96"/>
      <c r="F1470" s="101"/>
    </row>
    <row r="1471" spans="1:6" ht="12.75">
      <c r="A1471" s="7"/>
      <c r="B1471" s="7"/>
      <c r="C1471" s="7"/>
      <c r="D1471" s="7"/>
      <c r="E1471" s="96"/>
      <c r="F1471" s="101"/>
    </row>
    <row r="1472" spans="1:6" ht="12.75">
      <c r="A1472" s="7"/>
      <c r="B1472" s="7"/>
      <c r="C1472" s="7"/>
      <c r="D1472" s="7"/>
      <c r="E1472" s="96"/>
      <c r="F1472" s="101"/>
    </row>
    <row r="1473" spans="1:6" ht="12.75">
      <c r="A1473" s="7"/>
      <c r="B1473" s="7"/>
      <c r="C1473" s="7"/>
      <c r="D1473" s="7"/>
      <c r="E1473" s="96"/>
      <c r="F1473" s="101"/>
    </row>
    <row r="1474" spans="1:6" ht="12.75">
      <c r="A1474" s="7"/>
      <c r="B1474" s="7"/>
      <c r="C1474" s="7"/>
      <c r="D1474" s="7"/>
      <c r="E1474" s="96"/>
      <c r="F1474" s="101"/>
    </row>
    <row r="1475" spans="1:6" ht="12.75">
      <c r="A1475" s="7"/>
      <c r="B1475" s="7"/>
      <c r="C1475" s="7"/>
      <c r="D1475" s="7"/>
      <c r="E1475" s="96"/>
      <c r="F1475" s="101"/>
    </row>
    <row r="1476" spans="1:6" ht="12.75">
      <c r="A1476" s="7"/>
      <c r="B1476" s="7"/>
      <c r="C1476" s="7"/>
      <c r="D1476" s="7"/>
      <c r="E1476" s="96"/>
      <c r="F1476" s="101"/>
    </row>
    <row r="1477" spans="1:6" ht="12.75">
      <c r="A1477" s="7"/>
      <c r="B1477" s="7"/>
      <c r="C1477" s="7"/>
      <c r="D1477" s="7"/>
      <c r="E1477" s="96"/>
      <c r="F1477" s="101"/>
    </row>
    <row r="1478" spans="1:6" ht="12.75">
      <c r="A1478" s="7"/>
      <c r="B1478" s="7"/>
      <c r="C1478" s="7"/>
      <c r="D1478" s="7"/>
      <c r="E1478" s="96"/>
      <c r="F1478" s="101"/>
    </row>
    <row r="1479" spans="1:6" ht="12.75">
      <c r="A1479" s="7"/>
      <c r="B1479" s="7"/>
      <c r="C1479" s="7"/>
      <c r="D1479" s="7"/>
      <c r="E1479" s="96"/>
      <c r="F1479" s="101"/>
    </row>
    <row r="1480" spans="1:6" ht="12.75">
      <c r="A1480" s="7"/>
      <c r="B1480" s="7"/>
      <c r="C1480" s="7"/>
      <c r="D1480" s="7"/>
      <c r="E1480" s="96"/>
      <c r="F1480" s="101"/>
    </row>
    <row r="1481" spans="1:6" ht="12.75">
      <c r="A1481" s="7"/>
      <c r="B1481" s="7"/>
      <c r="C1481" s="7"/>
      <c r="D1481" s="7"/>
      <c r="E1481" s="96"/>
      <c r="F1481" s="101"/>
    </row>
    <row r="1482" spans="1:6" ht="12.75">
      <c r="A1482" s="7"/>
      <c r="B1482" s="7"/>
      <c r="C1482" s="7"/>
      <c r="D1482" s="7"/>
      <c r="E1482" s="96"/>
      <c r="F1482" s="101"/>
    </row>
    <row r="1483" spans="1:6" ht="12.75">
      <c r="A1483" s="7"/>
      <c r="B1483" s="7"/>
      <c r="C1483" s="7"/>
      <c r="D1483" s="7"/>
      <c r="E1483" s="96"/>
      <c r="F1483" s="101"/>
    </row>
    <row r="1484" spans="1:6" ht="12.75">
      <c r="A1484" s="7"/>
      <c r="B1484" s="7"/>
      <c r="C1484" s="7"/>
      <c r="D1484" s="7"/>
      <c r="E1484" s="96"/>
      <c r="F1484" s="101"/>
    </row>
    <row r="1485" spans="1:6" ht="12.75">
      <c r="A1485" s="7"/>
      <c r="B1485" s="7"/>
      <c r="C1485" s="7"/>
      <c r="D1485" s="7"/>
      <c r="E1485" s="96"/>
      <c r="F1485" s="101"/>
    </row>
    <row r="1486" spans="1:6" ht="12.75">
      <c r="A1486" s="7"/>
      <c r="B1486" s="7"/>
      <c r="C1486" s="7"/>
      <c r="D1486" s="7"/>
      <c r="E1486" s="96"/>
      <c r="F1486" s="101"/>
    </row>
    <row r="1487" spans="1:6" ht="12.75">
      <c r="A1487" s="7"/>
      <c r="B1487" s="7"/>
      <c r="C1487" s="7"/>
      <c r="D1487" s="7"/>
      <c r="E1487" s="96"/>
      <c r="F1487" s="101"/>
    </row>
    <row r="1488" spans="1:6" ht="12.75">
      <c r="A1488" s="7"/>
      <c r="B1488" s="7"/>
      <c r="C1488" s="7"/>
      <c r="D1488" s="7"/>
      <c r="E1488" s="96"/>
      <c r="F1488" s="101"/>
    </row>
    <row r="1489" spans="1:6" ht="12.75">
      <c r="A1489" s="7"/>
      <c r="B1489" s="7"/>
      <c r="C1489" s="7"/>
      <c r="D1489" s="7"/>
      <c r="E1489" s="96"/>
      <c r="F1489" s="101"/>
    </row>
    <row r="1490" spans="1:6" ht="12.75">
      <c r="A1490" s="7"/>
      <c r="B1490" s="7"/>
      <c r="C1490" s="7"/>
      <c r="D1490" s="7"/>
      <c r="E1490" s="96"/>
      <c r="F1490" s="101"/>
    </row>
    <row r="1491" spans="1:6" ht="12.75">
      <c r="A1491" s="7"/>
      <c r="B1491" s="7"/>
      <c r="C1491" s="7"/>
      <c r="D1491" s="7"/>
      <c r="E1491" s="96"/>
      <c r="F1491" s="101"/>
    </row>
    <row r="1492" spans="1:6" ht="12.75">
      <c r="A1492" s="7"/>
      <c r="B1492" s="7"/>
      <c r="C1492" s="7"/>
      <c r="D1492" s="7"/>
      <c r="E1492" s="96"/>
      <c r="F1492" s="101"/>
    </row>
    <row r="1493" spans="1:6" ht="12.75">
      <c r="A1493" s="7"/>
      <c r="B1493" s="7"/>
      <c r="C1493" s="7"/>
      <c r="D1493" s="7"/>
      <c r="E1493" s="96"/>
      <c r="F1493" s="101"/>
    </row>
    <row r="1494" spans="1:6" ht="12.75">
      <c r="A1494" s="7"/>
      <c r="B1494" s="7"/>
      <c r="C1494" s="7"/>
      <c r="D1494" s="7"/>
      <c r="E1494" s="96"/>
      <c r="F1494" s="101"/>
    </row>
    <row r="1495" spans="1:6" ht="12.75">
      <c r="A1495" s="7"/>
      <c r="B1495" s="7"/>
      <c r="C1495" s="7"/>
      <c r="D1495" s="7"/>
      <c r="E1495" s="96"/>
      <c r="F1495" s="101"/>
    </row>
    <row r="1496" spans="1:6" ht="12.75">
      <c r="A1496" s="7"/>
      <c r="B1496" s="7"/>
      <c r="C1496" s="7"/>
      <c r="D1496" s="7"/>
      <c r="E1496" s="96"/>
      <c r="F1496" s="101"/>
    </row>
    <row r="1497" spans="1:6" ht="12.75">
      <c r="A1497" s="7"/>
      <c r="B1497" s="7"/>
      <c r="C1497" s="7"/>
      <c r="D1497" s="7"/>
      <c r="E1497" s="96"/>
      <c r="F1497" s="101"/>
    </row>
    <row r="1498" spans="1:6" ht="12.75">
      <c r="A1498" s="7"/>
      <c r="B1498" s="7"/>
      <c r="C1498" s="7"/>
      <c r="D1498" s="7"/>
      <c r="E1498" s="96"/>
      <c r="F1498" s="101"/>
    </row>
    <row r="1499" spans="1:6" ht="12.75">
      <c r="A1499" s="7"/>
      <c r="B1499" s="7"/>
      <c r="C1499" s="7"/>
      <c r="D1499" s="7"/>
      <c r="E1499" s="96"/>
      <c r="F1499" s="101"/>
    </row>
    <row r="1500" spans="1:6" ht="12.75">
      <c r="A1500" s="7"/>
      <c r="B1500" s="7"/>
      <c r="C1500" s="7"/>
      <c r="D1500" s="7"/>
      <c r="E1500" s="96"/>
      <c r="F1500" s="101"/>
    </row>
    <row r="1501" spans="1:6" ht="12.75">
      <c r="A1501" s="7"/>
      <c r="B1501" s="7"/>
      <c r="C1501" s="7"/>
      <c r="D1501" s="7"/>
      <c r="E1501" s="96"/>
      <c r="F1501" s="101"/>
    </row>
    <row r="1502" spans="1:6" ht="12.75">
      <c r="A1502" s="7"/>
      <c r="B1502" s="7"/>
      <c r="C1502" s="7"/>
      <c r="D1502" s="7"/>
      <c r="E1502" s="96"/>
      <c r="F1502" s="101"/>
    </row>
    <row r="1503" spans="1:6" ht="12.75">
      <c r="A1503" s="7"/>
      <c r="B1503" s="7"/>
      <c r="C1503" s="7"/>
      <c r="D1503" s="7"/>
      <c r="E1503" s="96"/>
      <c r="F1503" s="101"/>
    </row>
    <row r="1504" spans="1:6" ht="12.75">
      <c r="A1504" s="7"/>
      <c r="B1504" s="7"/>
      <c r="C1504" s="7"/>
      <c r="D1504" s="7"/>
      <c r="E1504" s="96"/>
      <c r="F1504" s="101"/>
    </row>
    <row r="1505" spans="1:6" ht="12.75">
      <c r="A1505" s="7"/>
      <c r="B1505" s="7"/>
      <c r="C1505" s="7"/>
      <c r="D1505" s="7"/>
      <c r="E1505" s="96"/>
      <c r="F1505" s="101"/>
    </row>
    <row r="1506" spans="1:6" ht="12.75">
      <c r="A1506" s="7"/>
      <c r="B1506" s="7"/>
      <c r="C1506" s="7"/>
      <c r="D1506" s="7"/>
      <c r="E1506" s="96"/>
      <c r="F1506" s="101"/>
    </row>
    <row r="1507" spans="1:6" ht="12.75">
      <c r="A1507" s="7"/>
      <c r="B1507" s="7"/>
      <c r="C1507" s="7"/>
      <c r="D1507" s="7"/>
      <c r="E1507" s="96"/>
      <c r="F1507" s="101"/>
    </row>
    <row r="1508" spans="1:6" ht="12.75">
      <c r="A1508" s="7"/>
      <c r="B1508" s="7"/>
      <c r="C1508" s="7"/>
      <c r="D1508" s="7"/>
      <c r="E1508" s="96"/>
      <c r="F1508" s="101"/>
    </row>
    <row r="1509" spans="1:6" ht="12.75">
      <c r="A1509" s="7"/>
      <c r="B1509" s="7"/>
      <c r="C1509" s="7"/>
      <c r="D1509" s="7"/>
      <c r="E1509" s="96"/>
      <c r="F1509" s="101"/>
    </row>
    <row r="1510" spans="1:6" ht="12.75">
      <c r="A1510" s="7"/>
      <c r="B1510" s="7"/>
      <c r="C1510" s="7"/>
      <c r="D1510" s="7"/>
      <c r="E1510" s="96"/>
      <c r="F1510" s="101"/>
    </row>
    <row r="1511" spans="1:6" ht="12.75">
      <c r="A1511" s="7"/>
      <c r="B1511" s="7"/>
      <c r="C1511" s="7"/>
      <c r="D1511" s="7"/>
      <c r="E1511" s="96"/>
      <c r="F1511" s="101"/>
    </row>
    <row r="1512" spans="1:6" ht="12.75">
      <c r="A1512" s="7"/>
      <c r="B1512" s="7"/>
      <c r="C1512" s="7"/>
      <c r="D1512" s="7"/>
      <c r="E1512" s="96"/>
      <c r="F1512" s="101"/>
    </row>
    <row r="1513" spans="1:6" ht="12.75">
      <c r="A1513" s="7"/>
      <c r="B1513" s="7"/>
      <c r="C1513" s="7"/>
      <c r="D1513" s="7"/>
      <c r="E1513" s="96"/>
      <c r="F1513" s="101"/>
    </row>
    <row r="1514" spans="1:6" ht="12.75">
      <c r="A1514" s="7"/>
      <c r="B1514" s="7"/>
      <c r="C1514" s="7"/>
      <c r="D1514" s="7"/>
      <c r="E1514" s="96"/>
      <c r="F1514" s="101"/>
    </row>
    <row r="1515" spans="1:6" ht="12.75">
      <c r="A1515" s="7"/>
      <c r="B1515" s="7"/>
      <c r="C1515" s="7"/>
      <c r="D1515" s="7"/>
      <c r="E1515" s="96"/>
      <c r="F1515" s="101"/>
    </row>
    <row r="1516" spans="1:6" ht="12.75">
      <c r="A1516" s="7"/>
      <c r="B1516" s="7"/>
      <c r="C1516" s="7"/>
      <c r="D1516" s="7"/>
      <c r="E1516" s="96"/>
      <c r="F1516" s="101"/>
    </row>
    <row r="1517" spans="1:6" ht="12.75">
      <c r="A1517" s="7"/>
      <c r="B1517" s="7"/>
      <c r="C1517" s="7"/>
      <c r="D1517" s="7"/>
      <c r="E1517" s="96"/>
      <c r="F1517" s="101"/>
    </row>
    <row r="1518" spans="1:6" ht="12.75">
      <c r="A1518" s="7"/>
      <c r="B1518" s="7"/>
      <c r="C1518" s="7"/>
      <c r="D1518" s="7"/>
      <c r="E1518" s="96"/>
      <c r="F1518" s="101"/>
    </row>
    <row r="1519" spans="1:6" ht="12.75">
      <c r="A1519" s="7"/>
      <c r="B1519" s="7"/>
      <c r="C1519" s="7"/>
      <c r="D1519" s="7"/>
      <c r="E1519" s="96"/>
      <c r="F1519" s="101"/>
    </row>
    <row r="1520" spans="1:6" ht="12.75">
      <c r="A1520" s="7"/>
      <c r="B1520" s="7"/>
      <c r="C1520" s="7"/>
      <c r="D1520" s="7"/>
      <c r="E1520" s="96"/>
      <c r="F1520" s="101"/>
    </row>
    <row r="1521" spans="1:6" ht="12.75">
      <c r="A1521" s="7"/>
      <c r="B1521" s="7"/>
      <c r="C1521" s="7"/>
      <c r="D1521" s="7"/>
      <c r="E1521" s="96"/>
      <c r="F1521" s="101"/>
    </row>
    <row r="1522" spans="1:6" ht="12.75">
      <c r="A1522" s="7"/>
      <c r="B1522" s="7"/>
      <c r="C1522" s="7"/>
      <c r="D1522" s="7"/>
      <c r="E1522" s="96"/>
      <c r="F1522" s="101"/>
    </row>
    <row r="1523" spans="1:6" ht="12.75">
      <c r="A1523" s="7"/>
      <c r="B1523" s="7"/>
      <c r="C1523" s="7"/>
      <c r="D1523" s="7"/>
      <c r="E1523" s="96"/>
      <c r="F1523" s="101"/>
    </row>
    <row r="1524" spans="1:6" ht="12.75">
      <c r="A1524" s="7"/>
      <c r="B1524" s="7"/>
      <c r="C1524" s="7"/>
      <c r="D1524" s="7"/>
      <c r="E1524" s="96"/>
      <c r="F1524" s="101"/>
    </row>
    <row r="1525" spans="1:6" ht="12.75">
      <c r="A1525" s="7"/>
      <c r="B1525" s="7"/>
      <c r="C1525" s="7"/>
      <c r="D1525" s="7"/>
      <c r="E1525" s="96"/>
      <c r="F1525" s="101"/>
    </row>
    <row r="1526" spans="1:6" ht="12.75">
      <c r="A1526" s="7"/>
      <c r="B1526" s="7"/>
      <c r="C1526" s="7"/>
      <c r="D1526" s="7"/>
      <c r="E1526" s="96"/>
      <c r="F1526" s="101"/>
    </row>
    <row r="1527" spans="1:6" ht="12.75">
      <c r="A1527" s="7"/>
      <c r="B1527" s="7"/>
      <c r="C1527" s="7"/>
      <c r="D1527" s="7"/>
      <c r="E1527" s="96"/>
      <c r="F1527" s="101"/>
    </row>
    <row r="1528" spans="1:6" ht="12.75">
      <c r="A1528" s="7"/>
      <c r="B1528" s="7"/>
      <c r="C1528" s="7"/>
      <c r="D1528" s="7"/>
      <c r="E1528" s="96"/>
      <c r="F1528" s="101"/>
    </row>
    <row r="1529" spans="1:6" ht="12.75">
      <c r="A1529" s="7"/>
      <c r="B1529" s="7"/>
      <c r="C1529" s="7"/>
      <c r="D1529" s="7"/>
      <c r="E1529" s="96"/>
      <c r="F1529" s="101"/>
    </row>
    <row r="1530" spans="1:6" ht="12.75">
      <c r="A1530" s="7"/>
      <c r="B1530" s="7"/>
      <c r="C1530" s="7"/>
      <c r="D1530" s="7"/>
      <c r="E1530" s="96"/>
      <c r="F1530" s="101"/>
    </row>
    <row r="1531" spans="1:6" ht="12.75">
      <c r="A1531" s="7"/>
      <c r="B1531" s="7"/>
      <c r="C1531" s="7"/>
      <c r="D1531" s="7"/>
      <c r="E1531" s="96"/>
      <c r="F1531" s="101"/>
    </row>
    <row r="1532" spans="1:6" ht="12.75">
      <c r="A1532" s="7"/>
      <c r="B1532" s="7"/>
      <c r="C1532" s="7"/>
      <c r="D1532" s="7"/>
      <c r="E1532" s="96"/>
      <c r="F1532" s="101"/>
    </row>
    <row r="1533" spans="1:6" ht="12.75">
      <c r="A1533" s="7"/>
      <c r="B1533" s="7"/>
      <c r="C1533" s="7"/>
      <c r="D1533" s="7"/>
      <c r="E1533" s="96"/>
      <c r="F1533" s="101"/>
    </row>
    <row r="1534" spans="1:6" ht="12.75">
      <c r="A1534" s="7"/>
      <c r="B1534" s="7"/>
      <c r="C1534" s="7"/>
      <c r="D1534" s="7"/>
      <c r="E1534" s="96"/>
      <c r="F1534" s="101"/>
    </row>
    <row r="1535" spans="1:6" ht="12.75">
      <c r="A1535" s="7"/>
      <c r="B1535" s="7"/>
      <c r="C1535" s="7"/>
      <c r="D1535" s="7"/>
      <c r="E1535" s="96"/>
      <c r="F1535" s="101"/>
    </row>
    <row r="1536" spans="1:6" ht="12.75">
      <c r="A1536" s="7"/>
      <c r="B1536" s="7"/>
      <c r="C1536" s="7"/>
      <c r="D1536" s="7"/>
      <c r="E1536" s="96"/>
      <c r="F1536" s="101"/>
    </row>
    <row r="1537" spans="1:6" ht="12.75">
      <c r="A1537" s="7"/>
      <c r="B1537" s="7"/>
      <c r="C1537" s="7"/>
      <c r="D1537" s="7"/>
      <c r="E1537" s="96"/>
      <c r="F1537" s="101"/>
    </row>
    <row r="1538" spans="1:6" ht="12.75">
      <c r="A1538" s="7"/>
      <c r="B1538" s="7"/>
      <c r="C1538" s="7"/>
      <c r="D1538" s="7"/>
      <c r="E1538" s="96"/>
      <c r="F1538" s="101"/>
    </row>
    <row r="1539" spans="1:6" ht="12.75">
      <c r="A1539" s="7"/>
      <c r="B1539" s="7"/>
      <c r="C1539" s="7"/>
      <c r="D1539" s="7"/>
      <c r="E1539" s="96"/>
      <c r="F1539" s="101"/>
    </row>
    <row r="1540" spans="1:6" ht="12.75">
      <c r="A1540" s="7"/>
      <c r="B1540" s="7"/>
      <c r="C1540" s="7"/>
      <c r="D1540" s="7"/>
      <c r="E1540" s="96"/>
      <c r="F1540" s="101"/>
    </row>
    <row r="1541" spans="1:6" ht="12.75">
      <c r="A1541" s="7"/>
      <c r="B1541" s="7"/>
      <c r="C1541" s="7"/>
      <c r="D1541" s="7"/>
      <c r="E1541" s="96"/>
      <c r="F1541" s="101"/>
    </row>
    <row r="1542" spans="1:6" ht="12.75">
      <c r="A1542" s="7"/>
      <c r="B1542" s="7"/>
      <c r="C1542" s="7"/>
      <c r="D1542" s="7"/>
      <c r="E1542" s="96"/>
      <c r="F1542" s="101"/>
    </row>
    <row r="1543" spans="1:6" ht="12.75">
      <c r="A1543" s="7"/>
      <c r="B1543" s="7"/>
      <c r="C1543" s="7"/>
      <c r="D1543" s="7"/>
      <c r="E1543" s="96"/>
      <c r="F1543" s="101"/>
    </row>
    <row r="1544" spans="1:6" ht="12.75">
      <c r="A1544" s="7"/>
      <c r="B1544" s="7"/>
      <c r="C1544" s="7"/>
      <c r="D1544" s="7"/>
      <c r="E1544" s="96"/>
      <c r="F1544" s="101"/>
    </row>
    <row r="1545" spans="1:6" ht="12.75">
      <c r="A1545" s="7"/>
      <c r="B1545" s="7"/>
      <c r="C1545" s="7"/>
      <c r="D1545" s="7"/>
      <c r="E1545" s="96"/>
      <c r="F1545" s="101"/>
    </row>
    <row r="1546" spans="1:6" ht="12.75">
      <c r="A1546" s="7"/>
      <c r="B1546" s="7"/>
      <c r="C1546" s="7"/>
      <c r="D1546" s="7"/>
      <c r="E1546" s="96"/>
      <c r="F1546" s="101"/>
    </row>
    <row r="1547" spans="1:6" ht="12.75">
      <c r="A1547" s="7"/>
      <c r="B1547" s="7"/>
      <c r="C1547" s="7"/>
      <c r="D1547" s="7"/>
      <c r="E1547" s="96"/>
      <c r="F1547" s="101"/>
    </row>
    <row r="1548" spans="1:6" ht="12.75">
      <c r="A1548" s="7"/>
      <c r="B1548" s="7"/>
      <c r="C1548" s="7"/>
      <c r="D1548" s="7"/>
      <c r="E1548" s="96"/>
      <c r="F1548" s="101"/>
    </row>
    <row r="1549" spans="1:6" ht="12.75">
      <c r="A1549" s="7"/>
      <c r="B1549" s="7"/>
      <c r="C1549" s="7"/>
      <c r="D1549" s="7"/>
      <c r="E1549" s="96"/>
      <c r="F1549" s="101"/>
    </row>
    <row r="1550" spans="1:6" ht="12.75">
      <c r="A1550" s="7"/>
      <c r="B1550" s="7"/>
      <c r="C1550" s="7"/>
      <c r="D1550" s="7"/>
      <c r="E1550" s="96"/>
      <c r="F1550" s="101"/>
    </row>
    <row r="1551" spans="1:6" ht="12.75">
      <c r="A1551" s="7"/>
      <c r="B1551" s="7"/>
      <c r="C1551" s="7"/>
      <c r="D1551" s="7"/>
      <c r="E1551" s="96"/>
      <c r="F1551" s="101"/>
    </row>
    <row r="1552" spans="1:6" ht="12.75">
      <c r="A1552" s="7"/>
      <c r="B1552" s="7"/>
      <c r="C1552" s="7"/>
      <c r="D1552" s="7"/>
      <c r="E1552" s="96"/>
      <c r="F1552" s="101"/>
    </row>
    <row r="1553" spans="1:6" ht="12.75">
      <c r="A1553" s="7"/>
      <c r="B1553" s="7"/>
      <c r="C1553" s="7"/>
      <c r="D1553" s="7"/>
      <c r="E1553" s="96"/>
      <c r="F1553" s="101"/>
    </row>
    <row r="1554" spans="1:6" ht="12.75">
      <c r="A1554" s="7"/>
      <c r="B1554" s="7"/>
      <c r="C1554" s="7"/>
      <c r="D1554" s="7"/>
      <c r="E1554" s="96"/>
      <c r="F1554" s="101"/>
    </row>
    <row r="1555" spans="1:6" ht="12.75">
      <c r="A1555" s="7"/>
      <c r="B1555" s="7"/>
      <c r="C1555" s="7"/>
      <c r="D1555" s="7"/>
      <c r="E1555" s="96"/>
      <c r="F1555" s="101"/>
    </row>
    <row r="1556" spans="1:6" ht="12.75">
      <c r="A1556" s="7"/>
      <c r="B1556" s="7"/>
      <c r="C1556" s="7"/>
      <c r="D1556" s="7"/>
      <c r="E1556" s="96"/>
      <c r="F1556" s="101"/>
    </row>
    <row r="1557" spans="1:6" ht="12.75">
      <c r="A1557" s="7"/>
      <c r="B1557" s="7"/>
      <c r="C1557" s="7"/>
      <c r="D1557" s="7"/>
      <c r="E1557" s="96"/>
      <c r="F1557" s="101"/>
    </row>
    <row r="1558" spans="1:6" ht="12.75">
      <c r="A1558" s="7"/>
      <c r="B1558" s="7"/>
      <c r="C1558" s="7"/>
      <c r="D1558" s="7"/>
      <c r="E1558" s="96"/>
      <c r="F1558" s="101"/>
    </row>
    <row r="1559" spans="1:6" ht="12.75">
      <c r="A1559" s="7"/>
      <c r="B1559" s="7"/>
      <c r="C1559" s="7"/>
      <c r="D1559" s="7"/>
      <c r="E1559" s="96"/>
      <c r="F1559" s="101"/>
    </row>
    <row r="1560" spans="1:6" ht="12.75">
      <c r="A1560" s="7"/>
      <c r="B1560" s="7"/>
      <c r="C1560" s="7"/>
      <c r="D1560" s="7"/>
      <c r="E1560" s="96"/>
      <c r="F1560" s="101"/>
    </row>
    <row r="1561" spans="1:6" ht="12.75">
      <c r="A1561" s="7"/>
      <c r="B1561" s="7"/>
      <c r="C1561" s="7"/>
      <c r="D1561" s="7"/>
      <c r="E1561" s="96"/>
      <c r="F1561" s="101"/>
    </row>
    <row r="1562" spans="1:6" ht="12.75">
      <c r="A1562" s="7"/>
      <c r="B1562" s="7"/>
      <c r="C1562" s="7"/>
      <c r="D1562" s="7"/>
      <c r="E1562" s="96"/>
      <c r="F1562" s="101"/>
    </row>
    <row r="1563" spans="1:6" ht="12.75">
      <c r="A1563" s="7"/>
      <c r="B1563" s="7"/>
      <c r="C1563" s="7"/>
      <c r="D1563" s="7"/>
      <c r="E1563" s="96"/>
      <c r="F1563" s="101"/>
    </row>
    <row r="1564" spans="1:6" ht="12.75">
      <c r="A1564" s="7"/>
      <c r="B1564" s="7"/>
      <c r="C1564" s="7"/>
      <c r="D1564" s="7"/>
      <c r="E1564" s="96"/>
      <c r="F1564" s="101"/>
    </row>
    <row r="1565" spans="1:6" ht="12.75">
      <c r="A1565" s="7"/>
      <c r="B1565" s="7"/>
      <c r="C1565" s="7"/>
      <c r="D1565" s="7"/>
      <c r="E1565" s="96"/>
      <c r="F1565" s="101"/>
    </row>
    <row r="1566" spans="1:6" ht="12.75">
      <c r="A1566" s="7"/>
      <c r="B1566" s="7"/>
      <c r="C1566" s="7"/>
      <c r="D1566" s="7"/>
      <c r="E1566" s="96"/>
      <c r="F1566" s="101"/>
    </row>
    <row r="1567" spans="1:6" ht="12.75">
      <c r="A1567" s="7"/>
      <c r="B1567" s="7"/>
      <c r="C1567" s="7"/>
      <c r="D1567" s="7"/>
      <c r="E1567" s="96"/>
      <c r="F1567" s="101"/>
    </row>
    <row r="1568" spans="1:6" ht="12.75">
      <c r="A1568" s="7"/>
      <c r="B1568" s="7"/>
      <c r="C1568" s="7"/>
      <c r="D1568" s="7"/>
      <c r="E1568" s="96"/>
      <c r="F1568" s="101"/>
    </row>
    <row r="1569" spans="1:6" ht="12.75">
      <c r="A1569" s="7"/>
      <c r="B1569" s="7"/>
      <c r="C1569" s="7"/>
      <c r="D1569" s="7"/>
      <c r="E1569" s="96"/>
      <c r="F1569" s="101"/>
    </row>
    <row r="1570" spans="1:6" ht="12.75">
      <c r="A1570" s="7"/>
      <c r="B1570" s="7"/>
      <c r="C1570" s="7"/>
      <c r="D1570" s="7"/>
      <c r="E1570" s="96"/>
      <c r="F1570" s="101"/>
    </row>
    <row r="1571" spans="1:6" ht="12.75">
      <c r="A1571" s="7"/>
      <c r="B1571" s="7"/>
      <c r="C1571" s="7"/>
      <c r="D1571" s="7"/>
      <c r="E1571" s="96"/>
      <c r="F1571" s="101"/>
    </row>
    <row r="1572" spans="1:6" ht="12.75">
      <c r="A1572" s="7"/>
      <c r="B1572" s="7"/>
      <c r="C1572" s="7"/>
      <c r="D1572" s="7"/>
      <c r="E1572" s="96"/>
      <c r="F1572" s="101"/>
    </row>
    <row r="1573" spans="1:6" ht="12.75">
      <c r="A1573" s="7"/>
      <c r="B1573" s="7"/>
      <c r="C1573" s="7"/>
      <c r="D1573" s="7"/>
      <c r="E1573" s="96"/>
      <c r="F1573" s="101"/>
    </row>
    <row r="1574" spans="1:6" ht="12.75">
      <c r="A1574" s="7"/>
      <c r="B1574" s="7"/>
      <c r="C1574" s="7"/>
      <c r="D1574" s="7"/>
      <c r="E1574" s="96"/>
      <c r="F1574" s="101"/>
    </row>
    <row r="1575" spans="1:6" ht="12.75">
      <c r="A1575" s="7"/>
      <c r="B1575" s="7"/>
      <c r="C1575" s="7"/>
      <c r="D1575" s="7"/>
      <c r="E1575" s="96"/>
      <c r="F1575" s="101"/>
    </row>
    <row r="1576" spans="1:6" ht="12.75">
      <c r="A1576" s="7"/>
      <c r="B1576" s="7"/>
      <c r="C1576" s="7"/>
      <c r="D1576" s="7"/>
      <c r="E1576" s="96"/>
      <c r="F1576" s="101"/>
    </row>
    <row r="1577" spans="1:6" ht="12.75">
      <c r="A1577" s="7"/>
      <c r="B1577" s="7"/>
      <c r="C1577" s="7"/>
      <c r="D1577" s="7"/>
      <c r="E1577" s="96"/>
      <c r="F1577" s="101"/>
    </row>
    <row r="1578" spans="1:6" ht="12.75">
      <c r="A1578" s="7"/>
      <c r="B1578" s="7"/>
      <c r="C1578" s="7"/>
      <c r="D1578" s="7"/>
      <c r="E1578" s="96"/>
      <c r="F1578" s="101"/>
    </row>
    <row r="1579" spans="1:6" ht="12.75">
      <c r="A1579" s="7"/>
      <c r="B1579" s="7"/>
      <c r="C1579" s="7"/>
      <c r="D1579" s="7"/>
      <c r="E1579" s="96"/>
      <c r="F1579" s="101"/>
    </row>
    <row r="1580" spans="1:6" ht="12.75">
      <c r="A1580" s="7"/>
      <c r="B1580" s="7"/>
      <c r="C1580" s="7"/>
      <c r="D1580" s="7"/>
      <c r="E1580" s="96"/>
      <c r="F1580" s="101"/>
    </row>
    <row r="1581" spans="1:6" ht="12.75">
      <c r="A1581" s="7"/>
      <c r="B1581" s="7"/>
      <c r="C1581" s="7"/>
      <c r="D1581" s="7"/>
      <c r="E1581" s="96"/>
      <c r="F1581" s="101"/>
    </row>
    <row r="1582" spans="1:6" ht="12.75">
      <c r="A1582" s="7"/>
      <c r="B1582" s="7"/>
      <c r="C1582" s="7"/>
      <c r="D1582" s="7"/>
      <c r="E1582" s="96"/>
      <c r="F1582" s="101"/>
    </row>
    <row r="1583" spans="1:6" ht="12.75">
      <c r="A1583" s="7"/>
      <c r="B1583" s="7"/>
      <c r="C1583" s="7"/>
      <c r="D1583" s="7"/>
      <c r="E1583" s="96"/>
      <c r="F1583" s="101"/>
    </row>
    <row r="1584" spans="1:6" ht="12.75">
      <c r="A1584" s="7"/>
      <c r="B1584" s="7"/>
      <c r="C1584" s="7"/>
      <c r="D1584" s="7"/>
      <c r="E1584" s="96"/>
      <c r="F1584" s="101"/>
    </row>
    <row r="1585" spans="1:6" ht="12.75">
      <c r="A1585" s="7"/>
      <c r="B1585" s="7"/>
      <c r="C1585" s="7"/>
      <c r="D1585" s="7"/>
      <c r="E1585" s="96"/>
      <c r="F1585" s="101"/>
    </row>
    <row r="1586" spans="1:6" ht="12.75">
      <c r="A1586" s="7"/>
      <c r="B1586" s="7"/>
      <c r="C1586" s="7"/>
      <c r="D1586" s="7"/>
      <c r="E1586" s="96"/>
      <c r="F1586" s="101"/>
    </row>
    <row r="1587" spans="1:6" ht="12.75">
      <c r="A1587" s="7"/>
      <c r="B1587" s="7"/>
      <c r="C1587" s="7"/>
      <c r="D1587" s="7"/>
      <c r="E1587" s="96"/>
      <c r="F1587" s="101"/>
    </row>
    <row r="1588" spans="1:6" ht="12.75">
      <c r="A1588" s="7"/>
      <c r="B1588" s="7"/>
      <c r="C1588" s="7"/>
      <c r="D1588" s="7"/>
      <c r="E1588" s="96"/>
      <c r="F1588" s="101"/>
    </row>
    <row r="1589" spans="1:6" ht="12.75">
      <c r="A1589" s="7"/>
      <c r="B1589" s="7"/>
      <c r="C1589" s="7"/>
      <c r="D1589" s="7"/>
      <c r="E1589" s="96"/>
      <c r="F1589" s="101"/>
    </row>
    <row r="1590" spans="1:6" ht="12.75">
      <c r="A1590" s="7"/>
      <c r="B1590" s="7"/>
      <c r="C1590" s="7"/>
      <c r="D1590" s="7"/>
      <c r="E1590" s="96"/>
      <c r="F1590" s="101"/>
    </row>
    <row r="1591" spans="1:6" ht="12.75">
      <c r="A1591" s="7"/>
      <c r="B1591" s="7"/>
      <c r="C1591" s="7"/>
      <c r="D1591" s="7"/>
      <c r="E1591" s="96"/>
      <c r="F1591" s="101"/>
    </row>
    <row r="1592" spans="1:6" ht="12.75">
      <c r="A1592" s="7"/>
      <c r="B1592" s="7"/>
      <c r="C1592" s="7"/>
      <c r="D1592" s="7"/>
      <c r="E1592" s="96"/>
      <c r="F1592" s="101"/>
    </row>
    <row r="1593" spans="1:6" ht="12.75">
      <c r="A1593" s="7"/>
      <c r="B1593" s="7"/>
      <c r="C1593" s="7"/>
      <c r="D1593" s="7"/>
      <c r="E1593" s="96"/>
      <c r="F1593" s="101"/>
    </row>
    <row r="1594" spans="1:6" ht="12.75">
      <c r="A1594" s="7"/>
      <c r="B1594" s="7"/>
      <c r="C1594" s="7"/>
      <c r="D1594" s="7"/>
      <c r="E1594" s="96"/>
      <c r="F1594" s="101"/>
    </row>
    <row r="1595" spans="1:6" ht="12.75">
      <c r="A1595" s="7"/>
      <c r="B1595" s="7"/>
      <c r="C1595" s="7"/>
      <c r="D1595" s="7"/>
      <c r="E1595" s="96"/>
      <c r="F1595" s="101"/>
    </row>
    <row r="1596" spans="1:6" ht="12.75">
      <c r="A1596" s="7"/>
      <c r="B1596" s="7"/>
      <c r="C1596" s="7"/>
      <c r="D1596" s="7"/>
      <c r="E1596" s="96"/>
      <c r="F1596" s="101"/>
    </row>
    <row r="1597" spans="1:6" ht="12.75">
      <c r="A1597" s="7"/>
      <c r="B1597" s="7"/>
      <c r="C1597" s="7"/>
      <c r="D1597" s="7"/>
      <c r="E1597" s="96"/>
      <c r="F1597" s="101"/>
    </row>
    <row r="1598" spans="1:6" ht="12.75">
      <c r="A1598" s="7"/>
      <c r="B1598" s="7"/>
      <c r="C1598" s="7"/>
      <c r="D1598" s="7"/>
      <c r="E1598" s="96"/>
      <c r="F1598" s="101"/>
    </row>
    <row r="1599" spans="1:6" ht="12.75">
      <c r="A1599" s="7"/>
      <c r="B1599" s="7"/>
      <c r="C1599" s="7"/>
      <c r="D1599" s="7"/>
      <c r="E1599" s="96"/>
      <c r="F1599" s="101"/>
    </row>
    <row r="1600" spans="1:6" ht="12.75">
      <c r="A1600" s="7"/>
      <c r="B1600" s="7"/>
      <c r="C1600" s="7"/>
      <c r="D1600" s="7"/>
      <c r="E1600" s="96"/>
      <c r="F1600" s="101"/>
    </row>
    <row r="1601" spans="1:6" ht="12.75">
      <c r="A1601" s="7"/>
      <c r="B1601" s="7"/>
      <c r="C1601" s="7"/>
      <c r="D1601" s="7"/>
      <c r="E1601" s="96"/>
      <c r="F1601" s="101"/>
    </row>
    <row r="1602" spans="1:6" ht="12.75">
      <c r="A1602" s="7"/>
      <c r="B1602" s="7"/>
      <c r="C1602" s="7"/>
      <c r="D1602" s="7"/>
      <c r="E1602" s="96"/>
      <c r="F1602" s="101"/>
    </row>
    <row r="1603" spans="1:6" ht="12.75">
      <c r="A1603" s="7"/>
      <c r="B1603" s="7"/>
      <c r="C1603" s="7"/>
      <c r="D1603" s="7"/>
      <c r="E1603" s="96"/>
      <c r="F1603" s="101"/>
    </row>
    <row r="1604" spans="1:6" ht="12.75">
      <c r="A1604" s="7"/>
      <c r="B1604" s="7"/>
      <c r="C1604" s="7"/>
      <c r="D1604" s="7"/>
      <c r="E1604" s="96"/>
      <c r="F1604" s="101"/>
    </row>
    <row r="1605" spans="1:6" ht="12.75">
      <c r="A1605" s="7"/>
      <c r="B1605" s="7"/>
      <c r="C1605" s="7"/>
      <c r="D1605" s="7"/>
      <c r="E1605" s="96"/>
      <c r="F1605" s="101"/>
    </row>
    <row r="1606" spans="1:6" ht="12.75">
      <c r="A1606" s="7"/>
      <c r="B1606" s="7"/>
      <c r="C1606" s="7"/>
      <c r="D1606" s="7"/>
      <c r="E1606" s="96"/>
      <c r="F1606" s="101"/>
    </row>
    <row r="1607" spans="1:6" ht="12.75">
      <c r="A1607" s="7"/>
      <c r="B1607" s="7"/>
      <c r="C1607" s="7"/>
      <c r="D1607" s="7"/>
      <c r="E1607" s="96"/>
      <c r="F1607" s="101"/>
    </row>
    <row r="1608" spans="1:6" ht="12.75">
      <c r="A1608" s="7"/>
      <c r="B1608" s="7"/>
      <c r="C1608" s="7"/>
      <c r="D1608" s="7"/>
      <c r="E1608" s="96"/>
      <c r="F1608" s="101"/>
    </row>
    <row r="1609" spans="1:6" ht="12.75">
      <c r="A1609" s="7"/>
      <c r="B1609" s="7"/>
      <c r="C1609" s="7"/>
      <c r="D1609" s="7"/>
      <c r="E1609" s="96"/>
      <c r="F1609" s="101"/>
    </row>
    <row r="1610" spans="1:6" ht="12.75">
      <c r="A1610" s="7"/>
      <c r="B1610" s="7"/>
      <c r="C1610" s="7"/>
      <c r="D1610" s="7"/>
      <c r="E1610" s="96"/>
      <c r="F1610" s="101"/>
    </row>
    <row r="1611" spans="1:6" ht="12.75">
      <c r="A1611" s="7"/>
      <c r="B1611" s="7"/>
      <c r="C1611" s="7"/>
      <c r="D1611" s="7"/>
      <c r="E1611" s="96"/>
      <c r="F1611" s="101"/>
    </row>
    <row r="1612" spans="1:6" ht="12.75">
      <c r="A1612" s="7"/>
      <c r="B1612" s="7"/>
      <c r="C1612" s="7"/>
      <c r="D1612" s="7"/>
      <c r="E1612" s="96"/>
      <c r="F1612" s="101"/>
    </row>
    <row r="1613" spans="1:6" ht="12.75">
      <c r="A1613" s="7"/>
      <c r="B1613" s="7"/>
      <c r="C1613" s="7"/>
      <c r="D1613" s="7"/>
      <c r="E1613" s="96"/>
      <c r="F1613" s="101"/>
    </row>
    <row r="1614" spans="1:6" ht="12.75">
      <c r="A1614" s="7"/>
      <c r="B1614" s="7"/>
      <c r="C1614" s="7"/>
      <c r="D1614" s="7"/>
      <c r="E1614" s="96"/>
      <c r="F1614" s="101"/>
    </row>
    <row r="1615" spans="1:6" ht="12.75">
      <c r="A1615" s="7"/>
      <c r="B1615" s="7"/>
      <c r="C1615" s="7"/>
      <c r="D1615" s="7"/>
      <c r="E1615" s="96"/>
      <c r="F1615" s="101"/>
    </row>
    <row r="1616" spans="1:6" ht="12.75">
      <c r="A1616" s="7"/>
      <c r="B1616" s="7"/>
      <c r="C1616" s="7"/>
      <c r="D1616" s="7"/>
      <c r="E1616" s="96"/>
      <c r="F1616" s="101"/>
    </row>
    <row r="1617" spans="1:6" ht="12.75">
      <c r="A1617" s="7"/>
      <c r="B1617" s="7"/>
      <c r="C1617" s="7"/>
      <c r="D1617" s="7"/>
      <c r="E1617" s="96"/>
      <c r="F1617" s="101"/>
    </row>
    <row r="1618" spans="1:6" ht="12.75">
      <c r="A1618" s="7"/>
      <c r="B1618" s="7"/>
      <c r="C1618" s="7"/>
      <c r="D1618" s="7"/>
      <c r="E1618" s="96"/>
      <c r="F1618" s="101"/>
    </row>
    <row r="1619" spans="1:6" ht="12.75">
      <c r="A1619" s="7"/>
      <c r="B1619" s="7"/>
      <c r="C1619" s="7"/>
      <c r="D1619" s="7"/>
      <c r="E1619" s="96"/>
      <c r="F1619" s="101"/>
    </row>
    <row r="1620" spans="1:6" ht="12.75">
      <c r="A1620" s="7"/>
      <c r="B1620" s="7"/>
      <c r="C1620" s="7"/>
      <c r="D1620" s="7"/>
      <c r="E1620" s="96"/>
      <c r="F1620" s="101"/>
    </row>
    <row r="1621" spans="1:6" ht="12.75">
      <c r="A1621" s="7"/>
      <c r="B1621" s="7"/>
      <c r="C1621" s="7"/>
      <c r="D1621" s="7"/>
      <c r="E1621" s="96"/>
      <c r="F1621" s="101"/>
    </row>
    <row r="1622" spans="1:6" ht="12.75">
      <c r="A1622" s="7"/>
      <c r="B1622" s="7"/>
      <c r="C1622" s="7"/>
      <c r="D1622" s="7"/>
      <c r="E1622" s="96"/>
      <c r="F1622" s="101"/>
    </row>
    <row r="1623" spans="1:6" ht="12.75">
      <c r="A1623" s="7"/>
      <c r="B1623" s="7"/>
      <c r="C1623" s="7"/>
      <c r="D1623" s="7"/>
      <c r="E1623" s="96"/>
      <c r="F1623" s="101"/>
    </row>
    <row r="1624" spans="1:6" ht="12.75">
      <c r="A1624" s="7"/>
      <c r="B1624" s="7"/>
      <c r="C1624" s="7"/>
      <c r="D1624" s="7"/>
      <c r="E1624" s="96"/>
      <c r="F1624" s="101"/>
    </row>
    <row r="1625" spans="1:6" ht="12.75">
      <c r="A1625" s="7"/>
      <c r="B1625" s="7"/>
      <c r="C1625" s="7"/>
      <c r="D1625" s="7"/>
      <c r="E1625" s="96"/>
      <c r="F1625" s="101"/>
    </row>
    <row r="1626" spans="1:6" ht="12.75">
      <c r="A1626" s="7"/>
      <c r="B1626" s="7"/>
      <c r="C1626" s="7"/>
      <c r="D1626" s="7"/>
      <c r="E1626" s="96"/>
      <c r="F1626" s="101"/>
    </row>
    <row r="1627" spans="1:6" ht="12.75">
      <c r="A1627" s="7"/>
      <c r="B1627" s="7"/>
      <c r="C1627" s="7"/>
      <c r="D1627" s="7"/>
      <c r="E1627" s="96"/>
      <c r="F1627" s="101"/>
    </row>
    <row r="1628" spans="1:6" ht="12.75">
      <c r="A1628" s="7"/>
      <c r="B1628" s="7"/>
      <c r="C1628" s="7"/>
      <c r="D1628" s="7"/>
      <c r="E1628" s="96"/>
      <c r="F1628" s="101"/>
    </row>
    <row r="1629" spans="1:6" ht="12.75">
      <c r="A1629" s="7"/>
      <c r="B1629" s="7"/>
      <c r="C1629" s="7"/>
      <c r="D1629" s="7"/>
      <c r="E1629" s="96"/>
      <c r="F1629" s="101"/>
    </row>
    <row r="1630" spans="1:6" ht="12.75">
      <c r="A1630" s="7"/>
      <c r="B1630" s="7"/>
      <c r="C1630" s="7"/>
      <c r="D1630" s="7"/>
      <c r="E1630" s="96"/>
      <c r="F1630" s="101"/>
    </row>
    <row r="1631" spans="1:6" ht="12.75">
      <c r="A1631" s="7"/>
      <c r="B1631" s="7"/>
      <c r="C1631" s="7"/>
      <c r="D1631" s="7"/>
      <c r="E1631" s="96"/>
      <c r="F1631" s="101"/>
    </row>
    <row r="1632" spans="1:6" ht="12.75">
      <c r="A1632" s="7"/>
      <c r="B1632" s="7"/>
      <c r="C1632" s="7"/>
      <c r="D1632" s="7"/>
      <c r="E1632" s="96"/>
      <c r="F1632" s="101"/>
    </row>
    <row r="1633" spans="1:6" ht="12.75">
      <c r="A1633" s="7"/>
      <c r="B1633" s="7"/>
      <c r="C1633" s="7"/>
      <c r="D1633" s="7"/>
      <c r="E1633" s="96"/>
      <c r="F1633" s="101"/>
    </row>
    <row r="1634" spans="1:6" ht="12.75">
      <c r="A1634" s="7"/>
      <c r="B1634" s="7"/>
      <c r="C1634" s="7"/>
      <c r="D1634" s="7"/>
      <c r="E1634" s="96"/>
      <c r="F1634" s="101"/>
    </row>
    <row r="1635" spans="1:6" ht="12.75">
      <c r="A1635" s="7"/>
      <c r="B1635" s="7"/>
      <c r="C1635" s="7"/>
      <c r="D1635" s="7"/>
      <c r="E1635" s="96"/>
      <c r="F1635" s="101"/>
    </row>
    <row r="1636" spans="1:6" ht="12.75">
      <c r="A1636" s="7"/>
      <c r="B1636" s="7"/>
      <c r="C1636" s="7"/>
      <c r="D1636" s="7"/>
      <c r="E1636" s="96"/>
      <c r="F1636" s="101"/>
    </row>
    <row r="1637" spans="1:6" ht="12.75">
      <c r="A1637" s="7"/>
      <c r="B1637" s="7"/>
      <c r="C1637" s="7"/>
      <c r="D1637" s="7"/>
      <c r="E1637" s="96"/>
      <c r="F1637" s="101"/>
    </row>
    <row r="1638" spans="1:6" ht="12.75">
      <c r="A1638" s="7"/>
      <c r="B1638" s="7"/>
      <c r="C1638" s="7"/>
      <c r="D1638" s="7"/>
      <c r="E1638" s="96"/>
      <c r="F1638" s="101"/>
    </row>
    <row r="1639" spans="1:6" ht="12.75">
      <c r="A1639" s="7"/>
      <c r="B1639" s="7"/>
      <c r="C1639" s="7"/>
      <c r="D1639" s="7"/>
      <c r="E1639" s="96"/>
      <c r="F1639" s="101"/>
    </row>
    <row r="1640" spans="1:6" ht="12.75">
      <c r="A1640" s="7"/>
      <c r="B1640" s="7"/>
      <c r="C1640" s="7"/>
      <c r="D1640" s="7"/>
      <c r="E1640" s="96"/>
      <c r="F1640" s="101"/>
    </row>
    <row r="1641" spans="1:6" ht="12.75">
      <c r="A1641" s="7"/>
      <c r="B1641" s="7"/>
      <c r="C1641" s="7"/>
      <c r="D1641" s="7"/>
      <c r="E1641" s="96"/>
      <c r="F1641" s="101"/>
    </row>
    <row r="1642" spans="1:6" ht="12.75">
      <c r="A1642" s="7"/>
      <c r="B1642" s="7"/>
      <c r="C1642" s="7"/>
      <c r="D1642" s="7"/>
      <c r="E1642" s="96"/>
      <c r="F1642" s="101"/>
    </row>
    <row r="1643" spans="1:6" ht="12.75">
      <c r="A1643" s="7"/>
      <c r="B1643" s="7"/>
      <c r="C1643" s="7"/>
      <c r="D1643" s="7"/>
      <c r="E1643" s="96"/>
      <c r="F1643" s="101"/>
    </row>
    <row r="1644" spans="1:6" ht="12.75">
      <c r="A1644" s="7"/>
      <c r="B1644" s="7"/>
      <c r="C1644" s="7"/>
      <c r="D1644" s="7"/>
      <c r="E1644" s="96"/>
      <c r="F1644" s="101"/>
    </row>
    <row r="1645" spans="1:6" ht="12.75">
      <c r="A1645" s="7"/>
      <c r="B1645" s="7"/>
      <c r="C1645" s="7"/>
      <c r="D1645" s="7"/>
      <c r="E1645" s="96"/>
      <c r="F1645" s="101"/>
    </row>
    <row r="1646" spans="1:6" ht="12.75">
      <c r="A1646" s="7"/>
      <c r="B1646" s="7"/>
      <c r="C1646" s="7"/>
      <c r="D1646" s="7"/>
      <c r="E1646" s="96"/>
      <c r="F1646" s="101"/>
    </row>
    <row r="1647" spans="1:6" ht="12.75">
      <c r="A1647" s="7"/>
      <c r="B1647" s="7"/>
      <c r="C1647" s="7"/>
      <c r="D1647" s="7"/>
      <c r="E1647" s="96"/>
      <c r="F1647" s="101"/>
    </row>
    <row r="1648" spans="1:6" ht="12.75">
      <c r="A1648" s="7"/>
      <c r="B1648" s="7"/>
      <c r="C1648" s="7"/>
      <c r="D1648" s="7"/>
      <c r="E1648" s="96"/>
      <c r="F1648" s="101"/>
    </row>
    <row r="1649" spans="1:6" ht="12.75">
      <c r="A1649" s="7"/>
      <c r="B1649" s="7"/>
      <c r="C1649" s="7"/>
      <c r="D1649" s="7"/>
      <c r="E1649" s="96"/>
      <c r="F1649" s="101"/>
    </row>
    <row r="1650" spans="1:6" ht="12.75">
      <c r="A1650" s="7"/>
      <c r="B1650" s="7"/>
      <c r="C1650" s="7"/>
      <c r="D1650" s="7"/>
      <c r="E1650" s="96"/>
      <c r="F1650" s="101"/>
    </row>
    <row r="1651" spans="1:6" ht="12.75">
      <c r="A1651" s="7"/>
      <c r="B1651" s="7"/>
      <c r="C1651" s="7"/>
      <c r="D1651" s="7"/>
      <c r="E1651" s="96"/>
      <c r="F1651" s="101"/>
    </row>
    <row r="1652" spans="1:6" ht="12.75">
      <c r="A1652" s="7"/>
      <c r="B1652" s="7"/>
      <c r="C1652" s="7"/>
      <c r="D1652" s="7"/>
      <c r="E1652" s="96"/>
      <c r="F1652" s="101"/>
    </row>
    <row r="1653" spans="1:6" ht="12.75">
      <c r="A1653" s="7"/>
      <c r="B1653" s="7"/>
      <c r="C1653" s="7"/>
      <c r="D1653" s="7"/>
      <c r="E1653" s="96"/>
      <c r="F1653" s="101"/>
    </row>
    <row r="1654" spans="1:6" ht="12.75">
      <c r="A1654" s="7"/>
      <c r="B1654" s="7"/>
      <c r="C1654" s="7"/>
      <c r="D1654" s="7"/>
      <c r="E1654" s="96"/>
      <c r="F1654" s="101"/>
    </row>
    <row r="1655" spans="1:6" ht="12.75">
      <c r="A1655" s="7"/>
      <c r="B1655" s="7"/>
      <c r="C1655" s="7"/>
      <c r="D1655" s="7"/>
      <c r="E1655" s="96"/>
      <c r="F1655" s="101"/>
    </row>
    <row r="1656" spans="1:6" ht="12.75">
      <c r="A1656" s="7"/>
      <c r="B1656" s="7"/>
      <c r="C1656" s="7"/>
      <c r="D1656" s="7"/>
      <c r="E1656" s="96"/>
      <c r="F1656" s="101"/>
    </row>
    <row r="1657" spans="1:6" ht="12.75">
      <c r="A1657" s="7"/>
      <c r="B1657" s="7"/>
      <c r="C1657" s="7"/>
      <c r="D1657" s="7"/>
      <c r="E1657" s="96"/>
      <c r="F1657" s="101"/>
    </row>
    <row r="1658" spans="1:6" ht="12.75">
      <c r="A1658" s="7"/>
      <c r="B1658" s="7"/>
      <c r="C1658" s="7"/>
      <c r="D1658" s="7"/>
      <c r="E1658" s="96"/>
      <c r="F1658" s="101"/>
    </row>
    <row r="1659" spans="1:6" ht="12.75">
      <c r="A1659" s="7"/>
      <c r="B1659" s="7"/>
      <c r="C1659" s="7"/>
      <c r="D1659" s="7"/>
      <c r="E1659" s="96"/>
      <c r="F1659" s="101"/>
    </row>
    <row r="1660" spans="1:6" ht="12.75">
      <c r="A1660" s="7"/>
      <c r="B1660" s="7"/>
      <c r="C1660" s="7"/>
      <c r="D1660" s="7"/>
      <c r="E1660" s="96"/>
      <c r="F1660" s="101"/>
    </row>
    <row r="1661" spans="1:6" ht="12.75">
      <c r="A1661" s="7"/>
      <c r="B1661" s="7"/>
      <c r="C1661" s="7"/>
      <c r="D1661" s="7"/>
      <c r="E1661" s="96"/>
      <c r="F1661" s="101"/>
    </row>
    <row r="1662" spans="1:6" ht="12.75">
      <c r="A1662" s="7"/>
      <c r="B1662" s="7"/>
      <c r="C1662" s="7"/>
      <c r="D1662" s="7"/>
      <c r="E1662" s="96"/>
      <c r="F1662" s="101"/>
    </row>
    <row r="1663" spans="1:6" ht="12.75">
      <c r="A1663" s="7"/>
      <c r="B1663" s="7"/>
      <c r="C1663" s="7"/>
      <c r="D1663" s="7"/>
      <c r="E1663" s="96"/>
      <c r="F1663" s="101"/>
    </row>
    <row r="1664" spans="1:6" ht="12.75">
      <c r="A1664" s="7"/>
      <c r="B1664" s="7"/>
      <c r="C1664" s="7"/>
      <c r="D1664" s="7"/>
      <c r="E1664" s="96"/>
      <c r="F1664" s="101"/>
    </row>
    <row r="1665" spans="1:6" ht="12.75">
      <c r="A1665" s="7"/>
      <c r="B1665" s="7"/>
      <c r="C1665" s="7"/>
      <c r="D1665" s="7"/>
      <c r="E1665" s="96"/>
      <c r="F1665" s="101"/>
    </row>
    <row r="1666" spans="1:6" ht="12.75">
      <c r="A1666" s="7"/>
      <c r="B1666" s="7"/>
      <c r="C1666" s="7"/>
      <c r="D1666" s="7"/>
      <c r="E1666" s="96"/>
      <c r="F1666" s="101"/>
    </row>
    <row r="1667" spans="1:6" ht="12.75">
      <c r="A1667" s="7"/>
      <c r="B1667" s="7"/>
      <c r="C1667" s="7"/>
      <c r="D1667" s="7"/>
      <c r="E1667" s="96"/>
      <c r="F1667" s="101"/>
    </row>
    <row r="1668" spans="1:6" ht="12.75">
      <c r="A1668" s="7"/>
      <c r="B1668" s="7"/>
      <c r="C1668" s="7"/>
      <c r="D1668" s="7"/>
      <c r="E1668" s="96"/>
      <c r="F1668" s="101"/>
    </row>
    <row r="1669" spans="1:6" ht="12.75">
      <c r="A1669" s="7"/>
      <c r="B1669" s="7"/>
      <c r="C1669" s="7"/>
      <c r="D1669" s="7"/>
      <c r="E1669" s="96"/>
      <c r="F1669" s="101"/>
    </row>
    <row r="1670" spans="1:6" ht="12.75">
      <c r="A1670" s="7"/>
      <c r="B1670" s="7"/>
      <c r="C1670" s="7"/>
      <c r="D1670" s="7"/>
      <c r="E1670" s="96"/>
      <c r="F1670" s="101"/>
    </row>
    <row r="1671" spans="1:6" ht="12.75">
      <c r="A1671" s="7"/>
      <c r="B1671" s="7"/>
      <c r="C1671" s="7"/>
      <c r="D1671" s="7"/>
      <c r="E1671" s="96"/>
      <c r="F1671" s="101"/>
    </row>
    <row r="1672" spans="1:6" ht="12.75">
      <c r="A1672" s="7"/>
      <c r="B1672" s="7"/>
      <c r="C1672" s="7"/>
      <c r="D1672" s="7"/>
      <c r="E1672" s="96"/>
      <c r="F1672" s="101"/>
    </row>
    <row r="1673" spans="1:6" ht="12.75">
      <c r="A1673" s="7"/>
      <c r="B1673" s="7"/>
      <c r="C1673" s="7"/>
      <c r="D1673" s="7"/>
      <c r="E1673" s="96"/>
      <c r="F1673" s="101"/>
    </row>
    <row r="1674" spans="1:6" ht="12.75">
      <c r="A1674" s="7"/>
      <c r="B1674" s="7"/>
      <c r="C1674" s="7"/>
      <c r="D1674" s="7"/>
      <c r="E1674" s="96"/>
      <c r="F1674" s="101"/>
    </row>
    <row r="1675" spans="1:6" ht="12.75">
      <c r="A1675" s="7"/>
      <c r="B1675" s="7"/>
      <c r="C1675" s="7"/>
      <c r="D1675" s="7"/>
      <c r="E1675" s="96"/>
      <c r="F1675" s="101"/>
    </row>
    <row r="1676" spans="1:6" ht="12.75">
      <c r="A1676" s="7"/>
      <c r="B1676" s="7"/>
      <c r="C1676" s="7"/>
      <c r="D1676" s="7"/>
      <c r="E1676" s="96"/>
      <c r="F1676" s="101"/>
    </row>
    <row r="1677" spans="1:6" ht="12.75">
      <c r="A1677" s="7"/>
      <c r="B1677" s="7"/>
      <c r="C1677" s="7"/>
      <c r="D1677" s="7"/>
      <c r="E1677" s="96"/>
      <c r="F1677" s="101"/>
    </row>
    <row r="1678" spans="1:6" ht="12.75">
      <c r="A1678" s="7"/>
      <c r="B1678" s="7"/>
      <c r="C1678" s="7"/>
      <c r="D1678" s="7"/>
      <c r="E1678" s="96"/>
      <c r="F1678" s="101"/>
    </row>
    <row r="1679" spans="1:6" ht="12.75">
      <c r="A1679" s="7"/>
      <c r="B1679" s="7"/>
      <c r="C1679" s="7"/>
      <c r="D1679" s="7"/>
      <c r="E1679" s="96"/>
      <c r="F1679" s="101"/>
    </row>
    <row r="1680" spans="1:6" ht="12.75">
      <c r="A1680" s="7"/>
      <c r="B1680" s="7"/>
      <c r="C1680" s="7"/>
      <c r="D1680" s="7"/>
      <c r="E1680" s="96"/>
      <c r="F1680" s="101"/>
    </row>
    <row r="1681" spans="1:6" ht="12.75">
      <c r="A1681" s="7"/>
      <c r="B1681" s="7"/>
      <c r="C1681" s="7"/>
      <c r="D1681" s="7"/>
      <c r="E1681" s="96"/>
      <c r="F1681" s="101"/>
    </row>
    <row r="1682" spans="1:6" ht="12.75">
      <c r="A1682" s="7"/>
      <c r="B1682" s="7"/>
      <c r="C1682" s="7"/>
      <c r="D1682" s="7"/>
      <c r="E1682" s="96"/>
      <c r="F1682" s="101"/>
    </row>
    <row r="1683" spans="1:6" ht="12.75">
      <c r="A1683" s="7"/>
      <c r="B1683" s="7"/>
      <c r="C1683" s="7"/>
      <c r="D1683" s="7"/>
      <c r="E1683" s="96"/>
      <c r="F1683" s="101"/>
    </row>
    <row r="1684" spans="1:6" ht="12.75">
      <c r="A1684" s="7"/>
      <c r="B1684" s="7"/>
      <c r="C1684" s="7"/>
      <c r="D1684" s="7"/>
      <c r="E1684" s="96"/>
      <c r="F1684" s="101"/>
    </row>
    <row r="1685" spans="1:6" ht="12.75">
      <c r="A1685" s="7"/>
      <c r="B1685" s="7"/>
      <c r="C1685" s="7"/>
      <c r="D1685" s="7"/>
      <c r="E1685" s="96"/>
      <c r="F1685" s="101"/>
    </row>
    <row r="1686" spans="1:6" ht="12.75">
      <c r="A1686" s="7"/>
      <c r="B1686" s="7"/>
      <c r="C1686" s="7"/>
      <c r="D1686" s="7"/>
      <c r="E1686" s="96"/>
      <c r="F1686" s="101"/>
    </row>
    <row r="1687" spans="1:6" ht="12.75">
      <c r="A1687" s="7"/>
      <c r="B1687" s="7"/>
      <c r="C1687" s="7"/>
      <c r="D1687" s="7"/>
      <c r="E1687" s="96"/>
      <c r="F1687" s="101"/>
    </row>
    <row r="1688" spans="1:6" ht="12.75">
      <c r="A1688" s="7"/>
      <c r="B1688" s="7"/>
      <c r="C1688" s="7"/>
      <c r="D1688" s="7"/>
      <c r="E1688" s="96"/>
      <c r="F1688" s="101"/>
    </row>
    <row r="1689" spans="1:6" ht="12.75">
      <c r="A1689" s="7"/>
      <c r="B1689" s="7"/>
      <c r="C1689" s="7"/>
      <c r="D1689" s="7"/>
      <c r="E1689" s="96"/>
      <c r="F1689" s="101"/>
    </row>
    <row r="1690" spans="1:6" ht="12.75">
      <c r="A1690" s="7"/>
      <c r="B1690" s="7"/>
      <c r="C1690" s="7"/>
      <c r="D1690" s="7"/>
      <c r="E1690" s="96"/>
      <c r="F1690" s="101"/>
    </row>
    <row r="1691" spans="1:6" ht="12.75">
      <c r="A1691" s="7"/>
      <c r="B1691" s="7"/>
      <c r="C1691" s="7"/>
      <c r="D1691" s="7"/>
      <c r="E1691" s="96"/>
      <c r="F1691" s="101"/>
    </row>
    <row r="1692" spans="1:6" ht="12.75">
      <c r="A1692" s="7"/>
      <c r="B1692" s="7"/>
      <c r="C1692" s="7"/>
      <c r="D1692" s="7"/>
      <c r="E1692" s="96"/>
      <c r="F1692" s="101"/>
    </row>
    <row r="1693" spans="1:6" ht="12.75">
      <c r="A1693" s="7"/>
      <c r="B1693" s="7"/>
      <c r="C1693" s="7"/>
      <c r="D1693" s="7"/>
      <c r="E1693" s="96"/>
      <c r="F1693" s="101"/>
    </row>
    <row r="1694" spans="1:6" ht="12.75">
      <c r="A1694" s="7"/>
      <c r="B1694" s="7"/>
      <c r="C1694" s="7"/>
      <c r="D1694" s="7"/>
      <c r="E1694" s="96"/>
      <c r="F1694" s="101"/>
    </row>
    <row r="1695" spans="1:6" ht="12.75">
      <c r="A1695" s="7"/>
      <c r="B1695" s="7"/>
      <c r="C1695" s="7"/>
      <c r="D1695" s="7"/>
      <c r="E1695" s="96"/>
      <c r="F1695" s="101"/>
    </row>
    <row r="1696" spans="1:6" ht="12.75">
      <c r="A1696" s="7"/>
      <c r="B1696" s="7"/>
      <c r="C1696" s="7"/>
      <c r="D1696" s="7"/>
      <c r="E1696" s="96"/>
      <c r="F1696" s="101"/>
    </row>
    <row r="1697" spans="1:6" ht="12.75">
      <c r="A1697" s="7"/>
      <c r="B1697" s="7"/>
      <c r="C1697" s="7"/>
      <c r="D1697" s="7"/>
      <c r="E1697" s="96"/>
      <c r="F1697" s="101"/>
    </row>
    <row r="1698" spans="1:6" ht="12.75">
      <c r="A1698" s="7"/>
      <c r="B1698" s="7"/>
      <c r="C1698" s="7"/>
      <c r="D1698" s="7"/>
      <c r="E1698" s="96"/>
      <c r="F1698" s="101"/>
    </row>
    <row r="1699" spans="1:6" ht="12.75">
      <c r="A1699" s="7"/>
      <c r="B1699" s="7"/>
      <c r="C1699" s="7"/>
      <c r="D1699" s="7"/>
      <c r="E1699" s="96"/>
      <c r="F1699" s="101"/>
    </row>
    <row r="1700" spans="1:6" ht="12.75">
      <c r="A1700" s="7"/>
      <c r="B1700" s="7"/>
      <c r="C1700" s="7"/>
      <c r="D1700" s="7"/>
      <c r="E1700" s="96"/>
      <c r="F1700" s="101"/>
    </row>
    <row r="1701" spans="1:6" ht="12.75">
      <c r="A1701" s="7"/>
      <c r="B1701" s="7"/>
      <c r="C1701" s="7"/>
      <c r="D1701" s="7"/>
      <c r="E1701" s="96"/>
      <c r="F1701" s="101"/>
    </row>
    <row r="1702" spans="1:6" ht="12.75">
      <c r="A1702" s="7"/>
      <c r="B1702" s="7"/>
      <c r="C1702" s="7"/>
      <c r="D1702" s="7"/>
      <c r="E1702" s="96"/>
      <c r="F1702" s="101"/>
    </row>
    <row r="1703" spans="1:6" ht="12.75">
      <c r="A1703" s="7"/>
      <c r="B1703" s="7"/>
      <c r="C1703" s="7"/>
      <c r="D1703" s="7"/>
      <c r="E1703" s="96"/>
      <c r="F1703" s="101"/>
    </row>
    <row r="1704" spans="1:6" ht="12.75">
      <c r="A1704" s="7"/>
      <c r="B1704" s="7"/>
      <c r="C1704" s="7"/>
      <c r="D1704" s="7"/>
      <c r="E1704" s="96"/>
      <c r="F1704" s="101"/>
    </row>
    <row r="1705" spans="1:6" ht="12.75">
      <c r="A1705" s="7"/>
      <c r="B1705" s="7"/>
      <c r="C1705" s="7"/>
      <c r="D1705" s="7"/>
      <c r="E1705" s="96"/>
      <c r="F1705" s="101"/>
    </row>
    <row r="1706" spans="1:6" ht="12.75">
      <c r="A1706" s="7"/>
      <c r="B1706" s="7"/>
      <c r="C1706" s="7"/>
      <c r="D1706" s="7"/>
      <c r="E1706" s="96"/>
      <c r="F1706" s="101"/>
    </row>
    <row r="1707" spans="1:6" ht="12.75">
      <c r="A1707" s="7"/>
      <c r="B1707" s="7"/>
      <c r="C1707" s="7"/>
      <c r="D1707" s="7"/>
      <c r="E1707" s="96"/>
      <c r="F1707" s="101"/>
    </row>
    <row r="1708" spans="1:6" ht="12.75">
      <c r="A1708" s="7"/>
      <c r="B1708" s="7"/>
      <c r="C1708" s="7"/>
      <c r="D1708" s="7"/>
      <c r="E1708" s="96"/>
      <c r="F1708" s="101"/>
    </row>
    <row r="1709" spans="1:6" ht="12.75">
      <c r="A1709" s="7"/>
      <c r="B1709" s="7"/>
      <c r="C1709" s="7"/>
      <c r="D1709" s="7"/>
      <c r="E1709" s="96"/>
      <c r="F1709" s="101"/>
    </row>
    <row r="1710" spans="1:6" ht="12.75">
      <c r="A1710" s="7"/>
      <c r="B1710" s="7"/>
      <c r="C1710" s="7"/>
      <c r="D1710" s="7"/>
      <c r="E1710" s="96"/>
      <c r="F1710" s="101"/>
    </row>
    <row r="1711" spans="1:6" ht="12.75">
      <c r="A1711" s="7"/>
      <c r="B1711" s="7"/>
      <c r="C1711" s="7"/>
      <c r="D1711" s="7"/>
      <c r="E1711" s="96"/>
      <c r="F1711" s="101"/>
    </row>
    <row r="1712" spans="1:6" ht="12.75">
      <c r="A1712" s="7"/>
      <c r="B1712" s="7"/>
      <c r="C1712" s="7"/>
      <c r="D1712" s="7"/>
      <c r="E1712" s="96"/>
      <c r="F1712" s="101"/>
    </row>
    <row r="1713" spans="1:6" ht="12.75">
      <c r="A1713" s="7"/>
      <c r="B1713" s="7"/>
      <c r="C1713" s="7"/>
      <c r="D1713" s="7"/>
      <c r="E1713" s="96"/>
      <c r="F1713" s="101"/>
    </row>
    <row r="1714" spans="1:6" ht="12.75">
      <c r="A1714" s="7"/>
      <c r="B1714" s="7"/>
      <c r="C1714" s="7"/>
      <c r="D1714" s="7"/>
      <c r="E1714" s="96"/>
      <c r="F1714" s="101"/>
    </row>
    <row r="1715" spans="1:6" ht="12.75">
      <c r="A1715" s="7"/>
      <c r="B1715" s="7"/>
      <c r="C1715" s="7"/>
      <c r="D1715" s="7"/>
      <c r="E1715" s="96"/>
      <c r="F1715" s="101"/>
    </row>
    <row r="1716" spans="1:6" ht="12.75">
      <c r="A1716" s="7"/>
      <c r="B1716" s="7"/>
      <c r="C1716" s="7"/>
      <c r="D1716" s="7"/>
      <c r="E1716" s="96"/>
      <c r="F1716" s="101"/>
    </row>
    <row r="1717" spans="1:6" ht="12.75">
      <c r="A1717" s="7"/>
      <c r="B1717" s="7"/>
      <c r="C1717" s="7"/>
      <c r="D1717" s="7"/>
      <c r="E1717" s="96"/>
      <c r="F1717" s="101"/>
    </row>
    <row r="1718" spans="1:6" ht="12.75">
      <c r="A1718" s="7"/>
      <c r="B1718" s="7"/>
      <c r="C1718" s="7"/>
      <c r="D1718" s="7"/>
      <c r="E1718" s="96"/>
      <c r="F1718" s="101"/>
    </row>
    <row r="1719" spans="1:6" ht="12.75">
      <c r="A1719" s="7"/>
      <c r="B1719" s="7"/>
      <c r="C1719" s="7"/>
      <c r="D1719" s="7"/>
      <c r="E1719" s="96"/>
      <c r="F1719" s="101"/>
    </row>
    <row r="1720" spans="1:6" ht="12.75">
      <c r="A1720" s="7"/>
      <c r="B1720" s="7"/>
      <c r="C1720" s="7"/>
      <c r="D1720" s="7"/>
      <c r="E1720" s="96"/>
      <c r="F1720" s="101"/>
    </row>
    <row r="1721" spans="1:6" ht="12.75">
      <c r="A1721" s="7"/>
      <c r="B1721" s="7"/>
      <c r="C1721" s="7"/>
      <c r="D1721" s="7"/>
      <c r="E1721" s="96"/>
      <c r="F1721" s="101"/>
    </row>
    <row r="1722" spans="1:6" ht="12.75">
      <c r="A1722" s="7"/>
      <c r="B1722" s="7"/>
      <c r="C1722" s="7"/>
      <c r="D1722" s="7"/>
      <c r="E1722" s="96"/>
      <c r="F1722" s="101"/>
    </row>
    <row r="1723" spans="1:6" ht="12.75">
      <c r="A1723" s="7"/>
      <c r="B1723" s="7"/>
      <c r="C1723" s="7"/>
      <c r="D1723" s="7"/>
      <c r="E1723" s="96"/>
      <c r="F1723" s="101"/>
    </row>
    <row r="1724" spans="1:6" ht="12.75">
      <c r="A1724" s="7"/>
      <c r="B1724" s="7"/>
      <c r="C1724" s="7"/>
      <c r="D1724" s="7"/>
      <c r="E1724" s="96"/>
      <c r="F1724" s="101"/>
    </row>
    <row r="1725" spans="1:6" ht="12.75">
      <c r="A1725" s="7"/>
      <c r="B1725" s="7"/>
      <c r="C1725" s="7"/>
      <c r="D1725" s="7"/>
      <c r="E1725" s="96"/>
      <c r="F1725" s="101"/>
    </row>
    <row r="1726" spans="1:6" ht="12.75">
      <c r="A1726" s="7"/>
      <c r="B1726" s="7"/>
      <c r="C1726" s="7"/>
      <c r="D1726" s="7"/>
      <c r="E1726" s="96"/>
      <c r="F1726" s="101"/>
    </row>
    <row r="1727" spans="1:6" ht="12.75">
      <c r="A1727" s="7"/>
      <c r="B1727" s="7"/>
      <c r="C1727" s="7"/>
      <c r="D1727" s="7"/>
      <c r="E1727" s="96"/>
      <c r="F1727" s="101"/>
    </row>
    <row r="1728" spans="1:6" ht="12.75">
      <c r="A1728" s="7"/>
      <c r="B1728" s="7"/>
      <c r="C1728" s="7"/>
      <c r="D1728" s="7"/>
      <c r="E1728" s="96"/>
      <c r="F1728" s="101"/>
    </row>
    <row r="1729" spans="1:6" ht="12.75">
      <c r="A1729" s="7"/>
      <c r="B1729" s="7"/>
      <c r="C1729" s="7"/>
      <c r="D1729" s="7"/>
      <c r="E1729" s="96"/>
      <c r="F1729" s="101"/>
    </row>
    <row r="1730" spans="1:6" ht="12.75">
      <c r="A1730" s="7"/>
      <c r="B1730" s="7"/>
      <c r="C1730" s="7"/>
      <c r="D1730" s="7"/>
      <c r="E1730" s="96"/>
      <c r="F1730" s="101"/>
    </row>
    <row r="1731" spans="1:6" ht="12.75">
      <c r="A1731" s="7"/>
      <c r="B1731" s="7"/>
      <c r="C1731" s="7"/>
      <c r="D1731" s="7"/>
      <c r="E1731" s="96"/>
      <c r="F1731" s="101"/>
    </row>
    <row r="1732" spans="1:6" ht="12.75">
      <c r="A1732" s="7"/>
      <c r="B1732" s="7"/>
      <c r="C1732" s="7"/>
      <c r="D1732" s="7"/>
      <c r="E1732" s="96"/>
      <c r="F1732" s="101"/>
    </row>
    <row r="1733" spans="1:6" ht="12.75">
      <c r="A1733" s="7"/>
      <c r="B1733" s="7"/>
      <c r="C1733" s="7"/>
      <c r="D1733" s="7"/>
      <c r="E1733" s="96"/>
      <c r="F1733" s="101"/>
    </row>
    <row r="1734" spans="1:6" ht="12.75">
      <c r="A1734" s="7"/>
      <c r="B1734" s="7"/>
      <c r="C1734" s="7"/>
      <c r="D1734" s="7"/>
      <c r="E1734" s="96"/>
      <c r="F1734" s="101"/>
    </row>
    <row r="1735" spans="1:6" ht="12.75">
      <c r="A1735" s="7"/>
      <c r="B1735" s="7"/>
      <c r="C1735" s="7"/>
      <c r="D1735" s="7"/>
      <c r="E1735" s="96"/>
      <c r="F1735" s="101"/>
    </row>
    <row r="1736" spans="1:6" ht="12.75">
      <c r="A1736" s="7"/>
      <c r="B1736" s="7"/>
      <c r="C1736" s="7"/>
      <c r="D1736" s="7"/>
      <c r="E1736" s="96"/>
      <c r="F1736" s="101"/>
    </row>
    <row r="1737" spans="1:6" ht="12.75">
      <c r="A1737" s="7"/>
      <c r="B1737" s="7"/>
      <c r="C1737" s="7"/>
      <c r="D1737" s="7"/>
      <c r="E1737" s="96"/>
      <c r="F1737" s="101"/>
    </row>
    <row r="1738" spans="1:6" ht="12.75">
      <c r="A1738" s="7"/>
      <c r="B1738" s="7"/>
      <c r="C1738" s="7"/>
      <c r="D1738" s="7"/>
      <c r="E1738" s="96"/>
      <c r="F1738" s="101"/>
    </row>
    <row r="1739" spans="1:6" ht="12.75">
      <c r="A1739" s="7"/>
      <c r="B1739" s="7"/>
      <c r="C1739" s="7"/>
      <c r="D1739" s="7"/>
      <c r="E1739" s="96"/>
      <c r="F1739" s="101"/>
    </row>
    <row r="1740" spans="1:6" ht="12.75">
      <c r="A1740" s="7"/>
      <c r="B1740" s="7"/>
      <c r="C1740" s="7"/>
      <c r="D1740" s="7"/>
      <c r="E1740" s="96"/>
      <c r="F1740" s="101"/>
    </row>
    <row r="1741" spans="1:6" ht="12.75">
      <c r="A1741" s="7"/>
      <c r="B1741" s="7"/>
      <c r="C1741" s="7"/>
      <c r="D1741" s="7"/>
      <c r="E1741" s="96"/>
      <c r="F1741" s="101"/>
    </row>
    <row r="1742" spans="1:6" ht="12.75">
      <c r="A1742" s="7"/>
      <c r="B1742" s="7"/>
      <c r="C1742" s="7"/>
      <c r="D1742" s="7"/>
      <c r="E1742" s="96"/>
      <c r="F1742" s="101"/>
    </row>
    <row r="1743" spans="1:6" ht="12.75">
      <c r="A1743" s="7"/>
      <c r="B1743" s="7"/>
      <c r="C1743" s="7"/>
      <c r="D1743" s="7"/>
      <c r="E1743" s="96"/>
      <c r="F1743" s="101"/>
    </row>
    <row r="1744" spans="1:6" ht="12.75">
      <c r="A1744" s="7"/>
      <c r="B1744" s="7"/>
      <c r="C1744" s="7"/>
      <c r="D1744" s="7"/>
      <c r="E1744" s="96"/>
      <c r="F1744" s="101"/>
    </row>
    <row r="1745" spans="1:6" ht="12.75">
      <c r="A1745" s="7"/>
      <c r="B1745" s="7"/>
      <c r="C1745" s="7"/>
      <c r="D1745" s="7"/>
      <c r="E1745" s="96"/>
      <c r="F1745" s="101"/>
    </row>
    <row r="1746" spans="1:6" ht="12.75">
      <c r="A1746" s="7"/>
      <c r="B1746" s="7"/>
      <c r="C1746" s="7"/>
      <c r="D1746" s="7"/>
      <c r="E1746" s="96"/>
      <c r="F1746" s="101"/>
    </row>
    <row r="1747" spans="1:6" ht="12.75">
      <c r="A1747" s="7"/>
      <c r="B1747" s="7"/>
      <c r="C1747" s="7"/>
      <c r="D1747" s="7"/>
      <c r="E1747" s="96"/>
      <c r="F1747" s="101"/>
    </row>
    <row r="1748" spans="1:6" ht="12.75">
      <c r="A1748" s="7"/>
      <c r="B1748" s="7"/>
      <c r="C1748" s="7"/>
      <c r="D1748" s="7"/>
      <c r="E1748" s="96"/>
      <c r="F1748" s="101"/>
    </row>
    <row r="1749" spans="1:6" ht="12.75">
      <c r="A1749" s="7"/>
      <c r="B1749" s="7"/>
      <c r="C1749" s="7"/>
      <c r="D1749" s="7"/>
      <c r="E1749" s="96"/>
      <c r="F1749" s="101"/>
    </row>
    <row r="1750" spans="1:6" ht="12.75">
      <c r="A1750" s="7"/>
      <c r="B1750" s="7"/>
      <c r="C1750" s="7"/>
      <c r="D1750" s="7"/>
      <c r="E1750" s="96"/>
      <c r="F1750" s="101"/>
    </row>
    <row r="1751" spans="1:6" ht="12.75">
      <c r="A1751" s="7"/>
      <c r="B1751" s="7"/>
      <c r="C1751" s="7"/>
      <c r="D1751" s="7"/>
      <c r="E1751" s="96"/>
      <c r="F1751" s="101"/>
    </row>
    <row r="1752" spans="1:6" ht="12.75">
      <c r="A1752" s="7"/>
      <c r="B1752" s="7"/>
      <c r="C1752" s="7"/>
      <c r="D1752" s="7"/>
      <c r="E1752" s="96"/>
      <c r="F1752" s="101"/>
    </row>
    <row r="1753" spans="1:6" ht="12.75">
      <c r="A1753" s="7"/>
      <c r="B1753" s="7"/>
      <c r="C1753" s="7"/>
      <c r="D1753" s="7"/>
      <c r="E1753" s="96"/>
      <c r="F1753" s="101"/>
    </row>
    <row r="1754" spans="1:6" ht="12.75">
      <c r="A1754" s="7"/>
      <c r="B1754" s="7"/>
      <c r="C1754" s="7"/>
      <c r="D1754" s="7"/>
      <c r="E1754" s="96"/>
      <c r="F1754" s="101"/>
    </row>
    <row r="1755" spans="1:6" ht="12.75">
      <c r="A1755" s="7"/>
      <c r="B1755" s="7"/>
      <c r="C1755" s="7"/>
      <c r="D1755" s="7"/>
      <c r="E1755" s="96"/>
      <c r="F1755" s="101"/>
    </row>
    <row r="1756" spans="1:6" ht="12.75">
      <c r="A1756" s="7"/>
      <c r="B1756" s="7"/>
      <c r="C1756" s="7"/>
      <c r="D1756" s="7"/>
      <c r="E1756" s="96"/>
      <c r="F1756" s="101"/>
    </row>
    <row r="1757" spans="1:6" ht="12.75">
      <c r="A1757" s="7"/>
      <c r="B1757" s="7"/>
      <c r="C1757" s="7"/>
      <c r="D1757" s="7"/>
      <c r="E1757" s="96"/>
      <c r="F1757" s="101"/>
    </row>
    <row r="1758" spans="1:6" ht="12.75">
      <c r="A1758" s="7"/>
      <c r="B1758" s="7"/>
      <c r="C1758" s="7"/>
      <c r="D1758" s="7"/>
      <c r="E1758" s="96"/>
      <c r="F1758" s="101"/>
    </row>
    <row r="1759" spans="1:6" ht="12.75">
      <c r="A1759" s="7"/>
      <c r="B1759" s="7"/>
      <c r="C1759" s="7"/>
      <c r="D1759" s="7"/>
      <c r="E1759" s="96"/>
      <c r="F1759" s="101"/>
    </row>
    <row r="1760" spans="1:6" ht="12.75">
      <c r="A1760" s="7"/>
      <c r="B1760" s="7"/>
      <c r="C1760" s="7"/>
      <c r="D1760" s="7"/>
      <c r="E1760" s="96"/>
      <c r="F1760" s="101"/>
    </row>
    <row r="1761" spans="1:6" ht="12.75">
      <c r="A1761" s="7"/>
      <c r="B1761" s="7"/>
      <c r="C1761" s="7"/>
      <c r="D1761" s="7"/>
      <c r="E1761" s="96"/>
      <c r="F1761" s="101"/>
    </row>
    <row r="1762" spans="1:6" ht="12.75">
      <c r="A1762" s="7"/>
      <c r="B1762" s="7"/>
      <c r="C1762" s="7"/>
      <c r="D1762" s="7"/>
      <c r="E1762" s="96"/>
      <c r="F1762" s="101"/>
    </row>
    <row r="1763" spans="1:6" ht="12.75">
      <c r="A1763" s="7"/>
      <c r="B1763" s="7"/>
      <c r="C1763" s="7"/>
      <c r="D1763" s="7"/>
      <c r="E1763" s="96"/>
      <c r="F1763" s="101"/>
    </row>
    <row r="1764" spans="1:6" ht="12.75">
      <c r="A1764" s="7"/>
      <c r="B1764" s="7"/>
      <c r="C1764" s="7"/>
      <c r="D1764" s="7"/>
      <c r="E1764" s="96"/>
      <c r="F1764" s="101"/>
    </row>
    <row r="1765" spans="1:6" ht="12.75">
      <c r="A1765" s="7"/>
      <c r="B1765" s="7"/>
      <c r="C1765" s="7"/>
      <c r="D1765" s="7"/>
      <c r="E1765" s="96"/>
      <c r="F1765" s="101"/>
    </row>
    <row r="1766" spans="1:6" ht="12.75">
      <c r="A1766" s="7"/>
      <c r="B1766" s="7"/>
      <c r="C1766" s="7"/>
      <c r="D1766" s="7"/>
      <c r="E1766" s="96"/>
      <c r="F1766" s="101"/>
    </row>
    <row r="1767" spans="1:6" ht="12.75">
      <c r="A1767" s="7"/>
      <c r="B1767" s="7"/>
      <c r="C1767" s="7"/>
      <c r="D1767" s="7"/>
      <c r="E1767" s="96"/>
      <c r="F1767" s="101"/>
    </row>
    <row r="1768" spans="1:6" ht="12.75">
      <c r="A1768" s="7"/>
      <c r="B1768" s="7"/>
      <c r="C1768" s="7"/>
      <c r="D1768" s="7"/>
      <c r="E1768" s="96"/>
      <c r="F1768" s="101"/>
    </row>
    <row r="1769" spans="1:6" ht="12.75">
      <c r="A1769" s="7"/>
      <c r="B1769" s="7"/>
      <c r="C1769" s="7"/>
      <c r="D1769" s="7"/>
      <c r="E1769" s="96"/>
      <c r="F1769" s="101"/>
    </row>
    <row r="1770" spans="1:6" ht="12.75">
      <c r="A1770" s="7"/>
      <c r="B1770" s="7"/>
      <c r="C1770" s="7"/>
      <c r="D1770" s="7"/>
      <c r="E1770" s="96"/>
      <c r="F1770" s="101"/>
    </row>
    <row r="1771" spans="1:6" ht="12.75">
      <c r="A1771" s="7"/>
      <c r="B1771" s="7"/>
      <c r="C1771" s="7"/>
      <c r="D1771" s="7"/>
      <c r="E1771" s="96"/>
      <c r="F1771" s="101"/>
    </row>
    <row r="1772" spans="1:6" ht="12.75">
      <c r="A1772" s="7"/>
      <c r="B1772" s="7"/>
      <c r="C1772" s="7"/>
      <c r="D1772" s="7"/>
      <c r="E1772" s="96"/>
      <c r="F1772" s="101"/>
    </row>
    <row r="1773" spans="1:6" ht="12.75">
      <c r="A1773" s="7"/>
      <c r="B1773" s="7"/>
      <c r="C1773" s="7"/>
      <c r="D1773" s="7"/>
      <c r="E1773" s="96"/>
      <c r="F1773" s="101"/>
    </row>
    <row r="1774" spans="1:6" ht="12.75">
      <c r="A1774" s="7"/>
      <c r="B1774" s="7"/>
      <c r="C1774" s="7"/>
      <c r="D1774" s="7"/>
      <c r="E1774" s="96"/>
      <c r="F1774" s="101"/>
    </row>
    <row r="1775" spans="1:6" ht="12.75">
      <c r="A1775" s="7"/>
      <c r="B1775" s="7"/>
      <c r="C1775" s="7"/>
      <c r="D1775" s="7"/>
      <c r="E1775" s="96"/>
      <c r="F1775" s="101"/>
    </row>
    <row r="1776" spans="1:6" ht="12.75">
      <c r="A1776" s="7"/>
      <c r="B1776" s="7"/>
      <c r="C1776" s="7"/>
      <c r="D1776" s="7"/>
      <c r="E1776" s="96"/>
      <c r="F1776" s="101"/>
    </row>
    <row r="1777" spans="1:6" ht="12.75">
      <c r="A1777" s="7"/>
      <c r="B1777" s="7"/>
      <c r="C1777" s="7"/>
      <c r="D1777" s="7"/>
      <c r="E1777" s="96"/>
      <c r="F1777" s="101"/>
    </row>
    <row r="1778" spans="1:6" ht="12.75">
      <c r="A1778" s="7"/>
      <c r="B1778" s="7"/>
      <c r="C1778" s="7"/>
      <c r="D1778" s="7"/>
      <c r="E1778" s="96"/>
      <c r="F1778" s="101"/>
    </row>
    <row r="1779" spans="1:6" ht="12.75">
      <c r="A1779" s="7"/>
      <c r="B1779" s="7"/>
      <c r="C1779" s="7"/>
      <c r="D1779" s="7"/>
      <c r="E1779" s="96"/>
      <c r="F1779" s="101"/>
    </row>
    <row r="1780" spans="1:6" ht="12.75">
      <c r="A1780" s="7"/>
      <c r="B1780" s="7"/>
      <c r="C1780" s="7"/>
      <c r="D1780" s="7"/>
      <c r="E1780" s="96"/>
      <c r="F1780" s="101"/>
    </row>
    <row r="1781" spans="1:6" ht="12.75">
      <c r="A1781" s="7"/>
      <c r="B1781" s="7"/>
      <c r="C1781" s="7"/>
      <c r="D1781" s="7"/>
      <c r="E1781" s="96"/>
      <c r="F1781" s="101"/>
    </row>
    <row r="1782" spans="1:6" ht="12.75">
      <c r="A1782" s="7"/>
      <c r="B1782" s="7"/>
      <c r="C1782" s="7"/>
      <c r="D1782" s="7"/>
      <c r="E1782" s="96"/>
      <c r="F1782" s="101"/>
    </row>
    <row r="1783" spans="1:6" ht="12.75">
      <c r="A1783" s="7"/>
      <c r="B1783" s="7"/>
      <c r="C1783" s="7"/>
      <c r="D1783" s="7"/>
      <c r="E1783" s="96"/>
      <c r="F1783" s="101"/>
    </row>
    <row r="1784" spans="1:6" ht="12.75">
      <c r="A1784" s="7"/>
      <c r="B1784" s="7"/>
      <c r="C1784" s="7"/>
      <c r="D1784" s="7"/>
      <c r="E1784" s="96"/>
      <c r="F1784" s="101"/>
    </row>
    <row r="1785" spans="1:6" ht="12.75">
      <c r="A1785" s="7"/>
      <c r="B1785" s="7"/>
      <c r="C1785" s="7"/>
      <c r="D1785" s="7"/>
      <c r="E1785" s="96"/>
      <c r="F1785" s="101"/>
    </row>
    <row r="1786" spans="1:6" ht="12.75">
      <c r="A1786" s="7"/>
      <c r="B1786" s="7"/>
      <c r="C1786" s="7"/>
      <c r="D1786" s="7"/>
      <c r="E1786" s="96"/>
      <c r="F1786" s="101"/>
    </row>
    <row r="1787" spans="1:6" ht="12.75">
      <c r="A1787" s="7"/>
      <c r="B1787" s="7"/>
      <c r="C1787" s="7"/>
      <c r="D1787" s="7"/>
      <c r="E1787" s="96"/>
      <c r="F1787" s="101"/>
    </row>
    <row r="1788" spans="1:6" ht="12.75">
      <c r="A1788" s="7"/>
      <c r="B1788" s="7"/>
      <c r="C1788" s="7"/>
      <c r="D1788" s="7"/>
      <c r="E1788" s="96"/>
      <c r="F1788" s="101"/>
    </row>
    <row r="1789" spans="1:6" ht="12.75">
      <c r="A1789" s="7"/>
      <c r="B1789" s="7"/>
      <c r="C1789" s="7"/>
      <c r="D1789" s="7"/>
      <c r="E1789" s="96"/>
      <c r="F1789" s="101"/>
    </row>
    <row r="1790" spans="1:6" ht="12.75">
      <c r="A1790" s="7"/>
      <c r="B1790" s="7"/>
      <c r="C1790" s="7"/>
      <c r="D1790" s="7"/>
      <c r="E1790" s="96"/>
      <c r="F1790" s="101"/>
    </row>
    <row r="1791" spans="1:6" ht="12.75">
      <c r="A1791" s="7"/>
      <c r="B1791" s="7"/>
      <c r="C1791" s="7"/>
      <c r="D1791" s="7"/>
      <c r="E1791" s="96"/>
      <c r="F1791" s="101"/>
    </row>
    <row r="1792" spans="1:6" ht="12.75">
      <c r="A1792" s="7"/>
      <c r="B1792" s="7"/>
      <c r="C1792" s="7"/>
      <c r="D1792" s="7"/>
      <c r="E1792" s="96"/>
      <c r="F1792" s="101"/>
    </row>
    <row r="1793" spans="1:6" ht="12.75">
      <c r="A1793" s="7"/>
      <c r="B1793" s="7"/>
      <c r="C1793" s="7"/>
      <c r="D1793" s="7"/>
      <c r="E1793" s="96"/>
      <c r="F1793" s="101"/>
    </row>
    <row r="1794" spans="1:6" ht="12.75">
      <c r="A1794" s="7"/>
      <c r="B1794" s="7"/>
      <c r="C1794" s="7"/>
      <c r="D1794" s="7"/>
      <c r="E1794" s="96"/>
      <c r="F1794" s="101"/>
    </row>
    <row r="1795" spans="1:6" ht="12.75">
      <c r="A1795" s="7"/>
      <c r="B1795" s="7"/>
      <c r="C1795" s="7"/>
      <c r="D1795" s="7"/>
      <c r="E1795" s="96"/>
      <c r="F1795" s="101"/>
    </row>
    <row r="1796" spans="1:6" ht="12.75">
      <c r="A1796" s="7"/>
      <c r="B1796" s="7"/>
      <c r="C1796" s="7"/>
      <c r="D1796" s="7"/>
      <c r="E1796" s="96"/>
      <c r="F1796" s="101"/>
    </row>
    <row r="1797" spans="1:6" ht="12.75">
      <c r="A1797" s="7"/>
      <c r="B1797" s="7"/>
      <c r="C1797" s="7"/>
      <c r="D1797" s="7"/>
      <c r="E1797" s="96"/>
      <c r="F1797" s="101"/>
    </row>
    <row r="1798" spans="1:6" ht="12.75">
      <c r="A1798" s="7"/>
      <c r="B1798" s="7"/>
      <c r="C1798" s="7"/>
      <c r="D1798" s="7"/>
      <c r="E1798" s="96"/>
      <c r="F1798" s="101"/>
    </row>
    <row r="1799" spans="1:6" ht="12.75">
      <c r="A1799" s="7"/>
      <c r="B1799" s="7"/>
      <c r="C1799" s="7"/>
      <c r="D1799" s="7"/>
      <c r="E1799" s="96"/>
      <c r="F1799" s="101"/>
    </row>
    <row r="1800" spans="1:6" ht="12.75">
      <c r="A1800" s="7"/>
      <c r="B1800" s="7"/>
      <c r="C1800" s="7"/>
      <c r="D1800" s="7"/>
      <c r="E1800" s="96"/>
      <c r="F1800" s="101"/>
    </row>
    <row r="1801" spans="1:6" ht="12.75">
      <c r="A1801" s="7"/>
      <c r="B1801" s="7"/>
      <c r="C1801" s="7"/>
      <c r="D1801" s="7"/>
      <c r="E1801" s="96"/>
      <c r="F1801" s="101"/>
    </row>
    <row r="1802" spans="1:6" ht="12.75">
      <c r="A1802" s="7"/>
      <c r="B1802" s="7"/>
      <c r="C1802" s="7"/>
      <c r="D1802" s="7"/>
      <c r="E1802" s="96"/>
      <c r="F1802" s="101"/>
    </row>
    <row r="1803" spans="1:6" ht="12.75">
      <c r="A1803" s="7"/>
      <c r="B1803" s="7"/>
      <c r="C1803" s="7"/>
      <c r="D1803" s="7"/>
      <c r="E1803" s="96"/>
      <c r="F1803" s="101"/>
    </row>
    <row r="1804" spans="1:6" ht="12.75">
      <c r="A1804" s="7"/>
      <c r="B1804" s="7"/>
      <c r="C1804" s="7"/>
      <c r="D1804" s="7"/>
      <c r="E1804" s="96"/>
      <c r="F1804" s="101"/>
    </row>
    <row r="1805" spans="1:6" ht="12.75">
      <c r="A1805" s="7"/>
      <c r="B1805" s="7"/>
      <c r="C1805" s="7"/>
      <c r="D1805" s="7"/>
      <c r="E1805" s="96"/>
      <c r="F1805" s="101"/>
    </row>
    <row r="1806" spans="1:6" ht="12.75">
      <c r="A1806" s="7"/>
      <c r="B1806" s="7"/>
      <c r="C1806" s="7"/>
      <c r="D1806" s="7"/>
      <c r="E1806" s="96"/>
      <c r="F1806" s="101"/>
    </row>
    <row r="1807" spans="1:6" ht="12.75">
      <c r="A1807" s="7"/>
      <c r="B1807" s="7"/>
      <c r="C1807" s="7"/>
      <c r="D1807" s="7"/>
      <c r="E1807" s="96"/>
      <c r="F1807" s="101"/>
    </row>
    <row r="1808" spans="1:6" ht="12.75">
      <c r="A1808" s="7"/>
      <c r="B1808" s="7"/>
      <c r="C1808" s="7"/>
      <c r="D1808" s="7"/>
      <c r="E1808" s="96"/>
      <c r="F1808" s="101"/>
    </row>
    <row r="1809" spans="1:6" ht="12.75">
      <c r="A1809" s="7"/>
      <c r="B1809" s="7"/>
      <c r="C1809" s="7"/>
      <c r="D1809" s="7"/>
      <c r="E1809" s="96"/>
      <c r="F1809" s="101"/>
    </row>
    <row r="1810" spans="1:6" ht="12.75">
      <c r="A1810" s="7"/>
      <c r="B1810" s="7"/>
      <c r="C1810" s="7"/>
      <c r="D1810" s="7"/>
      <c r="E1810" s="96"/>
      <c r="F1810" s="101"/>
    </row>
    <row r="1811" spans="1:6" ht="12.75">
      <c r="A1811" s="7"/>
      <c r="B1811" s="7"/>
      <c r="C1811" s="7"/>
      <c r="D1811" s="7"/>
      <c r="E1811" s="96"/>
      <c r="F1811" s="101"/>
    </row>
    <row r="1812" spans="1:6" ht="12.75">
      <c r="A1812" s="7"/>
      <c r="B1812" s="7"/>
      <c r="C1812" s="7"/>
      <c r="D1812" s="7"/>
      <c r="E1812" s="96"/>
      <c r="F1812" s="101"/>
    </row>
    <row r="1813" spans="1:6" ht="12.75">
      <c r="A1813" s="7"/>
      <c r="B1813" s="7"/>
      <c r="C1813" s="7"/>
      <c r="D1813" s="7"/>
      <c r="E1813" s="96"/>
      <c r="F1813" s="101"/>
    </row>
    <row r="1814" spans="1:6" ht="12.75">
      <c r="A1814" s="7"/>
      <c r="B1814" s="7"/>
      <c r="C1814" s="7"/>
      <c r="D1814" s="7"/>
      <c r="E1814" s="96"/>
      <c r="F1814" s="101"/>
    </row>
    <row r="1815" spans="1:6" ht="12.75">
      <c r="A1815" s="7"/>
      <c r="B1815" s="7"/>
      <c r="C1815" s="7"/>
      <c r="D1815" s="7"/>
      <c r="E1815" s="96"/>
      <c r="F1815" s="101"/>
    </row>
    <row r="1816" spans="1:6" ht="12.75">
      <c r="A1816" s="7"/>
      <c r="B1816" s="7"/>
      <c r="C1816" s="7"/>
      <c r="D1816" s="7"/>
      <c r="E1816" s="96"/>
      <c r="F1816" s="101"/>
    </row>
    <row r="1817" spans="1:6" ht="12.75">
      <c r="A1817" s="7"/>
      <c r="B1817" s="7"/>
      <c r="C1817" s="7"/>
      <c r="D1817" s="7"/>
      <c r="E1817" s="96"/>
      <c r="F1817" s="101"/>
    </row>
    <row r="1818" spans="1:6" ht="12.75">
      <c r="A1818" s="7"/>
      <c r="B1818" s="7"/>
      <c r="C1818" s="7"/>
      <c r="D1818" s="7"/>
      <c r="E1818" s="96"/>
      <c r="F1818" s="101"/>
    </row>
    <row r="1819" spans="1:6" ht="12.75">
      <c r="A1819" s="7"/>
      <c r="B1819" s="7"/>
      <c r="C1819" s="7"/>
      <c r="D1819" s="7"/>
      <c r="E1819" s="96"/>
      <c r="F1819" s="101"/>
    </row>
    <row r="1820" spans="1:6" ht="12.75">
      <c r="A1820" s="7"/>
      <c r="B1820" s="7"/>
      <c r="C1820" s="7"/>
      <c r="D1820" s="7"/>
      <c r="E1820" s="96"/>
      <c r="F1820" s="101"/>
    </row>
    <row r="1821" spans="1:6" ht="12.75">
      <c r="A1821" s="7"/>
      <c r="B1821" s="7"/>
      <c r="C1821" s="7"/>
      <c r="D1821" s="7"/>
      <c r="E1821" s="96"/>
      <c r="F1821" s="101"/>
    </row>
    <row r="1822" spans="1:6" ht="12.75">
      <c r="A1822" s="7"/>
      <c r="B1822" s="7"/>
      <c r="C1822" s="7"/>
      <c r="D1822" s="7"/>
      <c r="E1822" s="96"/>
      <c r="F1822" s="101"/>
    </row>
    <row r="1823" spans="1:6" ht="12.75">
      <c r="A1823" s="7"/>
      <c r="B1823" s="7"/>
      <c r="C1823" s="7"/>
      <c r="D1823" s="7"/>
      <c r="E1823" s="96"/>
      <c r="F1823" s="101"/>
    </row>
    <row r="1824" spans="1:6" ht="12.75">
      <c r="A1824" s="7"/>
      <c r="B1824" s="7"/>
      <c r="C1824" s="7"/>
      <c r="D1824" s="7"/>
      <c r="E1824" s="96"/>
      <c r="F1824" s="101"/>
    </row>
    <row r="1825" spans="1:6" ht="12.75">
      <c r="A1825" s="7"/>
      <c r="B1825" s="7"/>
      <c r="C1825" s="7"/>
      <c r="D1825" s="7"/>
      <c r="E1825" s="96"/>
      <c r="F1825" s="101"/>
    </row>
    <row r="1826" spans="1:6" ht="12.75">
      <c r="A1826" s="7"/>
      <c r="B1826" s="7"/>
      <c r="C1826" s="7"/>
      <c r="D1826" s="7"/>
      <c r="E1826" s="96"/>
      <c r="F1826" s="101"/>
    </row>
    <row r="1827" spans="1:6" ht="12.75">
      <c r="A1827" s="7"/>
      <c r="B1827" s="7"/>
      <c r="C1827" s="7"/>
      <c r="D1827" s="7"/>
      <c r="E1827" s="96"/>
      <c r="F1827" s="101"/>
    </row>
    <row r="1828" spans="1:6" ht="12.75">
      <c r="A1828" s="7"/>
      <c r="B1828" s="7"/>
      <c r="C1828" s="7"/>
      <c r="D1828" s="7"/>
      <c r="E1828" s="96"/>
      <c r="F1828" s="101"/>
    </row>
    <row r="1829" spans="1:6" ht="12.75">
      <c r="A1829" s="7"/>
      <c r="B1829" s="7"/>
      <c r="C1829" s="7"/>
      <c r="D1829" s="7"/>
      <c r="E1829" s="96"/>
      <c r="F1829" s="101"/>
    </row>
    <row r="1830" spans="1:6" ht="12.75">
      <c r="A1830" s="7"/>
      <c r="B1830" s="7"/>
      <c r="C1830" s="7"/>
      <c r="D1830" s="7"/>
      <c r="E1830" s="96"/>
      <c r="F1830" s="101"/>
    </row>
    <row r="1831" spans="1:6" ht="12.75">
      <c r="A1831" s="7"/>
      <c r="B1831" s="7"/>
      <c r="C1831" s="7"/>
      <c r="D1831" s="7"/>
      <c r="E1831" s="96"/>
      <c r="F1831" s="101"/>
    </row>
    <row r="1832" spans="1:6" ht="12.75">
      <c r="A1832" s="7"/>
      <c r="B1832" s="7"/>
      <c r="C1832" s="7"/>
      <c r="D1832" s="7"/>
      <c r="E1832" s="96"/>
      <c r="F1832" s="101"/>
    </row>
    <row r="1833" spans="1:6" ht="12.75">
      <c r="A1833" s="7"/>
      <c r="B1833" s="7"/>
      <c r="C1833" s="7"/>
      <c r="D1833" s="7"/>
      <c r="E1833" s="96"/>
      <c r="F1833" s="101"/>
    </row>
    <row r="1834" spans="1:6" ht="12.75">
      <c r="A1834" s="7"/>
      <c r="B1834" s="7"/>
      <c r="C1834" s="7"/>
      <c r="D1834" s="7"/>
      <c r="E1834" s="96"/>
      <c r="F1834" s="101"/>
    </row>
    <row r="1835" spans="1:6" ht="12.75">
      <c r="A1835" s="7"/>
      <c r="B1835" s="7"/>
      <c r="C1835" s="7"/>
      <c r="D1835" s="7"/>
      <c r="E1835" s="96"/>
      <c r="F1835" s="101"/>
    </row>
    <row r="1836" spans="1:6" ht="12.75">
      <c r="A1836" s="7"/>
      <c r="B1836" s="7"/>
      <c r="C1836" s="7"/>
      <c r="D1836" s="7"/>
      <c r="E1836" s="96"/>
      <c r="F1836" s="101"/>
    </row>
    <row r="1837" spans="1:6" ht="12.75">
      <c r="A1837" s="7"/>
      <c r="B1837" s="7"/>
      <c r="C1837" s="7"/>
      <c r="D1837" s="7"/>
      <c r="E1837" s="96"/>
      <c r="F1837" s="101"/>
    </row>
    <row r="1838" spans="1:6" ht="12.75">
      <c r="A1838" s="7"/>
      <c r="B1838" s="7"/>
      <c r="C1838" s="7"/>
      <c r="D1838" s="7"/>
      <c r="E1838" s="96"/>
      <c r="F1838" s="101"/>
    </row>
    <row r="1839" spans="1:6" ht="12.75">
      <c r="A1839" s="7"/>
      <c r="B1839" s="7"/>
      <c r="C1839" s="7"/>
      <c r="D1839" s="7"/>
      <c r="E1839" s="96"/>
      <c r="F1839" s="101"/>
    </row>
    <row r="1840" spans="1:6" ht="12.75">
      <c r="A1840" s="7"/>
      <c r="B1840" s="7"/>
      <c r="C1840" s="7"/>
      <c r="D1840" s="7"/>
      <c r="E1840" s="96"/>
      <c r="F1840" s="101"/>
    </row>
    <row r="1841" spans="1:6" ht="12.75">
      <c r="A1841" s="7"/>
      <c r="B1841" s="7"/>
      <c r="C1841" s="7"/>
      <c r="D1841" s="7"/>
      <c r="E1841" s="96"/>
      <c r="F1841" s="101"/>
    </row>
    <row r="1842" spans="1:6" ht="12.75">
      <c r="A1842" s="7"/>
      <c r="B1842" s="7"/>
      <c r="C1842" s="7"/>
      <c r="D1842" s="7"/>
      <c r="E1842" s="96"/>
      <c r="F1842" s="101"/>
    </row>
    <row r="1843" spans="1:6" ht="12.75">
      <c r="A1843" s="7"/>
      <c r="B1843" s="7"/>
      <c r="C1843" s="7"/>
      <c r="D1843" s="7"/>
      <c r="E1843" s="96"/>
      <c r="F1843" s="101"/>
    </row>
    <row r="1844" spans="1:6" ht="12.75">
      <c r="A1844" s="7"/>
      <c r="B1844" s="7"/>
      <c r="C1844" s="7"/>
      <c r="D1844" s="7"/>
      <c r="E1844" s="96"/>
      <c r="F1844" s="101"/>
    </row>
    <row r="1845" spans="1:6" ht="12.75">
      <c r="A1845" s="7"/>
      <c r="B1845" s="7"/>
      <c r="C1845" s="7"/>
      <c r="D1845" s="7"/>
      <c r="E1845" s="96"/>
      <c r="F1845" s="101"/>
    </row>
    <row r="1846" spans="1:6" ht="12.75">
      <c r="A1846" s="7"/>
      <c r="B1846" s="7"/>
      <c r="C1846" s="7"/>
      <c r="D1846" s="7"/>
      <c r="E1846" s="96"/>
      <c r="F1846" s="101"/>
    </row>
    <row r="1847" spans="1:6" ht="12.75">
      <c r="A1847" s="7"/>
      <c r="B1847" s="7"/>
      <c r="C1847" s="7"/>
      <c r="D1847" s="7"/>
      <c r="E1847" s="96"/>
      <c r="F1847" s="101"/>
    </row>
    <row r="1848" spans="1:6" ht="12.75">
      <c r="A1848" s="7"/>
      <c r="B1848" s="7"/>
      <c r="C1848" s="7"/>
      <c r="D1848" s="7"/>
      <c r="E1848" s="96"/>
      <c r="F1848" s="101"/>
    </row>
    <row r="1849" spans="1:6" ht="12.75">
      <c r="A1849" s="7"/>
      <c r="B1849" s="7"/>
      <c r="C1849" s="7"/>
      <c r="D1849" s="7"/>
      <c r="E1849" s="96"/>
      <c r="F1849" s="101"/>
    </row>
    <row r="1850" spans="1:6" ht="12.75">
      <c r="A1850" s="7"/>
      <c r="B1850" s="7"/>
      <c r="C1850" s="7"/>
      <c r="D1850" s="7"/>
      <c r="E1850" s="96"/>
      <c r="F1850" s="101"/>
    </row>
    <row r="1851" spans="1:6" ht="12.75">
      <c r="A1851" s="7"/>
      <c r="B1851" s="7"/>
      <c r="C1851" s="7"/>
      <c r="D1851" s="7"/>
      <c r="E1851" s="96"/>
      <c r="F1851" s="101"/>
    </row>
    <row r="1852" spans="1:6" ht="12.75">
      <c r="A1852" s="7"/>
      <c r="B1852" s="7"/>
      <c r="C1852" s="7"/>
      <c r="D1852" s="7"/>
      <c r="E1852" s="96"/>
      <c r="F1852" s="101"/>
    </row>
    <row r="1853" spans="1:6" ht="12.75">
      <c r="A1853" s="7"/>
      <c r="B1853" s="7"/>
      <c r="C1853" s="7"/>
      <c r="D1853" s="7"/>
      <c r="E1853" s="96"/>
      <c r="F1853" s="101"/>
    </row>
    <row r="1854" spans="1:6" ht="12.75">
      <c r="A1854" s="7"/>
      <c r="B1854" s="7"/>
      <c r="C1854" s="7"/>
      <c r="D1854" s="7"/>
      <c r="E1854" s="96"/>
      <c r="F1854" s="101"/>
    </row>
    <row r="1855" spans="1:6" ht="12.75">
      <c r="A1855" s="7"/>
      <c r="B1855" s="7"/>
      <c r="C1855" s="7"/>
      <c r="D1855" s="7"/>
      <c r="E1855" s="96"/>
      <c r="F1855" s="101"/>
    </row>
    <row r="1856" spans="1:6" ht="12.75">
      <c r="A1856" s="7"/>
      <c r="B1856" s="7"/>
      <c r="C1856" s="7"/>
      <c r="D1856" s="7"/>
      <c r="E1856" s="96"/>
      <c r="F1856" s="101"/>
    </row>
    <row r="1857" spans="1:6" ht="12.75">
      <c r="A1857" s="7"/>
      <c r="B1857" s="7"/>
      <c r="C1857" s="7"/>
      <c r="D1857" s="7"/>
      <c r="E1857" s="96"/>
      <c r="F1857" s="101"/>
    </row>
    <row r="1858" spans="1:6" ht="12.75">
      <c r="A1858" s="7"/>
      <c r="B1858" s="7"/>
      <c r="C1858" s="7"/>
      <c r="D1858" s="7"/>
      <c r="E1858" s="96"/>
      <c r="F1858" s="101"/>
    </row>
    <row r="1859" spans="1:6" ht="12.75">
      <c r="A1859" s="7"/>
      <c r="B1859" s="7"/>
      <c r="C1859" s="7"/>
      <c r="D1859" s="7"/>
      <c r="E1859" s="96"/>
      <c r="F1859" s="101"/>
    </row>
    <row r="1860" spans="1:6" ht="12.75">
      <c r="A1860" s="7"/>
      <c r="B1860" s="7"/>
      <c r="C1860" s="7"/>
      <c r="D1860" s="7"/>
      <c r="E1860" s="96"/>
      <c r="F1860" s="101"/>
    </row>
    <row r="1861" spans="1:6" ht="12.75">
      <c r="A1861" s="7"/>
      <c r="B1861" s="7"/>
      <c r="C1861" s="7"/>
      <c r="D1861" s="7"/>
      <c r="E1861" s="96"/>
      <c r="F1861" s="101"/>
    </row>
    <row r="1862" spans="1:6" ht="12.75">
      <c r="A1862" s="7"/>
      <c r="B1862" s="7"/>
      <c r="C1862" s="7"/>
      <c r="D1862" s="7"/>
      <c r="E1862" s="96"/>
      <c r="F1862" s="101"/>
    </row>
    <row r="1863" spans="1:6" ht="12.75">
      <c r="A1863" s="7"/>
      <c r="B1863" s="7"/>
      <c r="C1863" s="7"/>
      <c r="D1863" s="7"/>
      <c r="E1863" s="96"/>
      <c r="F1863" s="101"/>
    </row>
    <row r="1864" spans="1:6" ht="12.75">
      <c r="A1864" s="7"/>
      <c r="B1864" s="7"/>
      <c r="C1864" s="7"/>
      <c r="D1864" s="7"/>
      <c r="E1864" s="96"/>
      <c r="F1864" s="101"/>
    </row>
    <row r="1865" spans="1:6" ht="12.75">
      <c r="A1865" s="7"/>
      <c r="B1865" s="7"/>
      <c r="C1865" s="7"/>
      <c r="D1865" s="7"/>
      <c r="E1865" s="96"/>
      <c r="F1865" s="101"/>
    </row>
    <row r="1866" spans="1:6" ht="12.75">
      <c r="A1866" s="7"/>
      <c r="B1866" s="7"/>
      <c r="C1866" s="7"/>
      <c r="D1866" s="7"/>
      <c r="E1866" s="96"/>
      <c r="F1866" s="101"/>
    </row>
    <row r="1867" spans="1:6" ht="12.75">
      <c r="A1867" s="7"/>
      <c r="B1867" s="7"/>
      <c r="C1867" s="7"/>
      <c r="D1867" s="7"/>
      <c r="E1867" s="96"/>
      <c r="F1867" s="101"/>
    </row>
    <row r="1868" spans="1:6" ht="12.75">
      <c r="A1868" s="7"/>
      <c r="B1868" s="7"/>
      <c r="C1868" s="7"/>
      <c r="D1868" s="7"/>
      <c r="E1868" s="96"/>
      <c r="F1868" s="101"/>
    </row>
    <row r="1869" spans="1:6" ht="12.75">
      <c r="A1869" s="7"/>
      <c r="B1869" s="7"/>
      <c r="C1869" s="7"/>
      <c r="D1869" s="7"/>
      <c r="E1869" s="96"/>
      <c r="F1869" s="101"/>
    </row>
    <row r="1870" spans="1:6" ht="12.75">
      <c r="A1870" s="7"/>
      <c r="B1870" s="7"/>
      <c r="C1870" s="7"/>
      <c r="D1870" s="7"/>
      <c r="E1870" s="96"/>
      <c r="F1870" s="101"/>
    </row>
    <row r="1871" spans="1:6" ht="12.75">
      <c r="A1871" s="7"/>
      <c r="B1871" s="7"/>
      <c r="C1871" s="7"/>
      <c r="D1871" s="7"/>
      <c r="E1871" s="96"/>
      <c r="F1871" s="101"/>
    </row>
    <row r="1872" spans="1:6" ht="12.75">
      <c r="A1872" s="7"/>
      <c r="B1872" s="7"/>
      <c r="C1872" s="7"/>
      <c r="D1872" s="7"/>
      <c r="E1872" s="96"/>
      <c r="F1872" s="101"/>
    </row>
    <row r="1873" spans="1:6" ht="12.75">
      <c r="A1873" s="7"/>
      <c r="B1873" s="7"/>
      <c r="C1873" s="7"/>
      <c r="D1873" s="7"/>
      <c r="E1873" s="96"/>
      <c r="F1873" s="101"/>
    </row>
    <row r="1874" spans="1:6" ht="12.75">
      <c r="A1874" s="7"/>
      <c r="B1874" s="7"/>
      <c r="C1874" s="7"/>
      <c r="D1874" s="7"/>
      <c r="E1874" s="96"/>
      <c r="F1874" s="101"/>
    </row>
    <row r="1875" spans="1:6" ht="12.75">
      <c r="A1875" s="7"/>
      <c r="B1875" s="7"/>
      <c r="C1875" s="7"/>
      <c r="D1875" s="7"/>
      <c r="E1875" s="96"/>
      <c r="F1875" s="101"/>
    </row>
    <row r="1876" spans="1:6" ht="12.75">
      <c r="A1876" s="7"/>
      <c r="B1876" s="7"/>
      <c r="C1876" s="7"/>
      <c r="D1876" s="7"/>
      <c r="E1876" s="96"/>
      <c r="F1876" s="101"/>
    </row>
    <row r="1877" spans="1:6" ht="12.75">
      <c r="A1877" s="7"/>
      <c r="B1877" s="7"/>
      <c r="C1877" s="7"/>
      <c r="D1877" s="7"/>
      <c r="E1877" s="96"/>
      <c r="F1877" s="101"/>
    </row>
    <row r="1878" spans="1:6" ht="12.75">
      <c r="A1878" s="7"/>
      <c r="B1878" s="7"/>
      <c r="C1878" s="7"/>
      <c r="D1878" s="7"/>
      <c r="E1878" s="96"/>
      <c r="F1878" s="101"/>
    </row>
    <row r="1879" spans="1:6" ht="12.75">
      <c r="A1879" s="7"/>
      <c r="B1879" s="7"/>
      <c r="C1879" s="7"/>
      <c r="D1879" s="7"/>
      <c r="E1879" s="96"/>
      <c r="F1879" s="101"/>
    </row>
    <row r="1880" spans="1:6" ht="12.75">
      <c r="A1880" s="7"/>
      <c r="B1880" s="7"/>
      <c r="C1880" s="7"/>
      <c r="D1880" s="7"/>
      <c r="E1880" s="96"/>
      <c r="F1880" s="101"/>
    </row>
    <row r="1881" spans="1:6" ht="12.75">
      <c r="A1881" s="7"/>
      <c r="B1881" s="7"/>
      <c r="C1881" s="7"/>
      <c r="D1881" s="7"/>
      <c r="E1881" s="96"/>
      <c r="F1881" s="101"/>
    </row>
    <row r="1882" spans="1:6" ht="12.75">
      <c r="A1882" s="7"/>
      <c r="B1882" s="7"/>
      <c r="C1882" s="7"/>
      <c r="D1882" s="7"/>
      <c r="E1882" s="96"/>
      <c r="F1882" s="101"/>
    </row>
    <row r="1883" spans="1:6" ht="12.75">
      <c r="A1883" s="7"/>
      <c r="B1883" s="7"/>
      <c r="C1883" s="7"/>
      <c r="D1883" s="7"/>
      <c r="E1883" s="96"/>
      <c r="F1883" s="101"/>
    </row>
    <row r="1884" spans="1:6" ht="12.75">
      <c r="A1884" s="7"/>
      <c r="B1884" s="7"/>
      <c r="C1884" s="7"/>
      <c r="D1884" s="7"/>
      <c r="E1884" s="96"/>
      <c r="F1884" s="101"/>
    </row>
    <row r="1885" spans="1:6" ht="12.75">
      <c r="A1885" s="7"/>
      <c r="B1885" s="7"/>
      <c r="C1885" s="7"/>
      <c r="D1885" s="7"/>
      <c r="E1885" s="96"/>
      <c r="F1885" s="101"/>
    </row>
    <row r="1886" spans="1:6" ht="12.75">
      <c r="A1886" s="7"/>
      <c r="B1886" s="7"/>
      <c r="C1886" s="7"/>
      <c r="D1886" s="7"/>
      <c r="E1886" s="96"/>
      <c r="F1886" s="101"/>
    </row>
    <row r="1887" spans="1:6" ht="12.75">
      <c r="A1887" s="7"/>
      <c r="B1887" s="7"/>
      <c r="C1887" s="7"/>
      <c r="D1887" s="7"/>
      <c r="E1887" s="96"/>
      <c r="F1887" s="101"/>
    </row>
    <row r="1888" spans="1:6" ht="12.75">
      <c r="A1888" s="7"/>
      <c r="B1888" s="7"/>
      <c r="C1888" s="7"/>
      <c r="D1888" s="7"/>
      <c r="E1888" s="96"/>
      <c r="F1888" s="101"/>
    </row>
    <row r="1889" spans="1:6" ht="12.75">
      <c r="A1889" s="7"/>
      <c r="B1889" s="7"/>
      <c r="C1889" s="7"/>
      <c r="D1889" s="7"/>
      <c r="E1889" s="96"/>
      <c r="F1889" s="101"/>
    </row>
    <row r="1890" spans="1:6" ht="12.75">
      <c r="A1890" s="7"/>
      <c r="B1890" s="7"/>
      <c r="C1890" s="7"/>
      <c r="D1890" s="7"/>
      <c r="E1890" s="96"/>
      <c r="F1890" s="101"/>
    </row>
    <row r="1891" spans="1:6" ht="12.75">
      <c r="A1891" s="7"/>
      <c r="B1891" s="7"/>
      <c r="C1891" s="7"/>
      <c r="D1891" s="7"/>
      <c r="E1891" s="96"/>
      <c r="F1891" s="101"/>
    </row>
    <row r="1892" spans="1:6" ht="12.75">
      <c r="A1892" s="7"/>
      <c r="B1892" s="7"/>
      <c r="C1892" s="7"/>
      <c r="D1892" s="7"/>
      <c r="E1892" s="96"/>
      <c r="F1892" s="101"/>
    </row>
    <row r="1893" spans="1:6" ht="12.75">
      <c r="A1893" s="7"/>
      <c r="B1893" s="7"/>
      <c r="C1893" s="7"/>
      <c r="D1893" s="7"/>
      <c r="E1893" s="96"/>
      <c r="F1893" s="101"/>
    </row>
    <row r="1894" spans="1:6" ht="12.75">
      <c r="A1894" s="7"/>
      <c r="B1894" s="7"/>
      <c r="C1894" s="7"/>
      <c r="D1894" s="7"/>
      <c r="E1894" s="96"/>
      <c r="F1894" s="101"/>
    </row>
    <row r="1895" spans="1:6" ht="12.75">
      <c r="A1895" s="7"/>
      <c r="B1895" s="7"/>
      <c r="C1895" s="7"/>
      <c r="D1895" s="7"/>
      <c r="E1895" s="96"/>
      <c r="F1895" s="101"/>
    </row>
    <row r="1896" spans="1:6" ht="12.75">
      <c r="A1896" s="7"/>
      <c r="B1896" s="7"/>
      <c r="C1896" s="7"/>
      <c r="D1896" s="7"/>
      <c r="E1896" s="96"/>
      <c r="F1896" s="101"/>
    </row>
    <row r="1897" spans="1:6" ht="12.75">
      <c r="A1897" s="7"/>
      <c r="B1897" s="7"/>
      <c r="C1897" s="7"/>
      <c r="D1897" s="7"/>
      <c r="E1897" s="96"/>
      <c r="F1897" s="101"/>
    </row>
    <row r="1898" spans="1:6" ht="12.75">
      <c r="A1898" s="7"/>
      <c r="B1898" s="7"/>
      <c r="C1898" s="7"/>
      <c r="D1898" s="7"/>
      <c r="E1898" s="96"/>
      <c r="F1898" s="101"/>
    </row>
    <row r="1899" spans="1:6" ht="12.75">
      <c r="A1899" s="7"/>
      <c r="B1899" s="7"/>
      <c r="C1899" s="7"/>
      <c r="D1899" s="7"/>
      <c r="E1899" s="96"/>
      <c r="F1899" s="101"/>
    </row>
    <row r="1900" spans="1:6" ht="12.75">
      <c r="A1900" s="7"/>
      <c r="B1900" s="7"/>
      <c r="C1900" s="7"/>
      <c r="D1900" s="7"/>
      <c r="E1900" s="96"/>
      <c r="F1900" s="101"/>
    </row>
    <row r="1901" spans="1:6" ht="12.75">
      <c r="A1901" s="7"/>
      <c r="B1901" s="7"/>
      <c r="C1901" s="7"/>
      <c r="D1901" s="7"/>
      <c r="E1901" s="96"/>
      <c r="F1901" s="101"/>
    </row>
    <row r="1902" spans="1:6" ht="12.75">
      <c r="A1902" s="7"/>
      <c r="B1902" s="7"/>
      <c r="C1902" s="7"/>
      <c r="D1902" s="7"/>
      <c r="E1902" s="96"/>
      <c r="F1902" s="101"/>
    </row>
    <row r="1903" spans="1:6" ht="12.75">
      <c r="A1903" s="7"/>
      <c r="B1903" s="7"/>
      <c r="C1903" s="7"/>
      <c r="D1903" s="7"/>
      <c r="E1903" s="96"/>
      <c r="F1903" s="101"/>
    </row>
    <row r="1904" spans="1:6" ht="12.75">
      <c r="A1904" s="7"/>
      <c r="B1904" s="7"/>
      <c r="C1904" s="7"/>
      <c r="D1904" s="7"/>
      <c r="E1904" s="96"/>
      <c r="F1904" s="101"/>
    </row>
    <row r="1905" spans="1:6" ht="12.75">
      <c r="A1905" s="7"/>
      <c r="B1905" s="7"/>
      <c r="C1905" s="7"/>
      <c r="D1905" s="7"/>
      <c r="E1905" s="96"/>
      <c r="F1905" s="101"/>
    </row>
    <row r="1906" spans="1:6" ht="12.75">
      <c r="A1906" s="7"/>
      <c r="B1906" s="7"/>
      <c r="C1906" s="7"/>
      <c r="D1906" s="7"/>
      <c r="E1906" s="96"/>
      <c r="F1906" s="101"/>
    </row>
    <row r="1907" spans="1:6" ht="12.75">
      <c r="A1907" s="7"/>
      <c r="B1907" s="7"/>
      <c r="C1907" s="7"/>
      <c r="D1907" s="7"/>
      <c r="E1907" s="96"/>
      <c r="F1907" s="101"/>
    </row>
    <row r="1908" spans="1:6" ht="12.75">
      <c r="A1908" s="7"/>
      <c r="B1908" s="7"/>
      <c r="C1908" s="7"/>
      <c r="D1908" s="7"/>
      <c r="E1908" s="96"/>
      <c r="F1908" s="101"/>
    </row>
    <row r="1909" spans="1:6" ht="12.75">
      <c r="A1909" s="7"/>
      <c r="B1909" s="7"/>
      <c r="C1909" s="7"/>
      <c r="D1909" s="7"/>
      <c r="E1909" s="96"/>
      <c r="F1909" s="101"/>
    </row>
    <row r="1910" spans="1:6" ht="12.75">
      <c r="A1910" s="7"/>
      <c r="B1910" s="7"/>
      <c r="C1910" s="7"/>
      <c r="D1910" s="7"/>
      <c r="E1910" s="96"/>
      <c r="F1910" s="101"/>
    </row>
    <row r="1911" spans="1:6" ht="12.75">
      <c r="A1911" s="7"/>
      <c r="B1911" s="7"/>
      <c r="C1911" s="7"/>
      <c r="D1911" s="7"/>
      <c r="E1911" s="96"/>
      <c r="F1911" s="101"/>
    </row>
    <row r="1912" spans="1:6" ht="12.75">
      <c r="A1912" s="7"/>
      <c r="B1912" s="7"/>
      <c r="C1912" s="7"/>
      <c r="D1912" s="7"/>
      <c r="E1912" s="96"/>
      <c r="F1912" s="101"/>
    </row>
    <row r="1913" spans="1:6" ht="12.75">
      <c r="A1913" s="7"/>
      <c r="B1913" s="7"/>
      <c r="C1913" s="7"/>
      <c r="D1913" s="7"/>
      <c r="E1913" s="96"/>
      <c r="F1913" s="101"/>
    </row>
    <row r="1914" spans="1:6" ht="12.75">
      <c r="A1914" s="7"/>
      <c r="B1914" s="7"/>
      <c r="C1914" s="7"/>
      <c r="D1914" s="7"/>
      <c r="E1914" s="96"/>
      <c r="F1914" s="101"/>
    </row>
    <row r="1915" spans="1:6" ht="12.75">
      <c r="A1915" s="7"/>
      <c r="B1915" s="7"/>
      <c r="C1915" s="7"/>
      <c r="D1915" s="7"/>
      <c r="E1915" s="96"/>
      <c r="F1915" s="101"/>
    </row>
    <row r="1916" spans="1:6" ht="12.75">
      <c r="A1916" s="7"/>
      <c r="B1916" s="7"/>
      <c r="C1916" s="7"/>
      <c r="D1916" s="7"/>
      <c r="E1916" s="96"/>
      <c r="F1916" s="101"/>
    </row>
    <row r="1917" spans="1:6" ht="12.75">
      <c r="A1917" s="7"/>
      <c r="B1917" s="7"/>
      <c r="C1917" s="7"/>
      <c r="D1917" s="7"/>
      <c r="E1917" s="96"/>
      <c r="F1917" s="101"/>
    </row>
    <row r="1918" spans="1:6" ht="12.75">
      <c r="A1918" s="7"/>
      <c r="B1918" s="7"/>
      <c r="C1918" s="7"/>
      <c r="D1918" s="7"/>
      <c r="E1918" s="96"/>
      <c r="F1918" s="101"/>
    </row>
    <row r="1919" spans="1:6" ht="12.75">
      <c r="A1919" s="7"/>
      <c r="B1919" s="7"/>
      <c r="C1919" s="7"/>
      <c r="D1919" s="7"/>
      <c r="E1919" s="96"/>
      <c r="F1919" s="101"/>
    </row>
    <row r="1920" spans="1:6" ht="12.75">
      <c r="A1920" s="7"/>
      <c r="B1920" s="7"/>
      <c r="C1920" s="7"/>
      <c r="D1920" s="7"/>
      <c r="E1920" s="96"/>
      <c r="F1920" s="101"/>
    </row>
    <row r="1921" spans="1:6" ht="12.75">
      <c r="A1921" s="7"/>
      <c r="B1921" s="7"/>
      <c r="C1921" s="7"/>
      <c r="D1921" s="7"/>
      <c r="E1921" s="96"/>
      <c r="F1921" s="101"/>
    </row>
    <row r="1922" spans="1:6" ht="12.75">
      <c r="A1922" s="7"/>
      <c r="B1922" s="7"/>
      <c r="C1922" s="7"/>
      <c r="D1922" s="7"/>
      <c r="E1922" s="96"/>
      <c r="F1922" s="101"/>
    </row>
    <row r="1923" spans="1:6" ht="12.75">
      <c r="A1923" s="7"/>
      <c r="B1923" s="7"/>
      <c r="C1923" s="7"/>
      <c r="D1923" s="7"/>
      <c r="E1923" s="96"/>
      <c r="F1923" s="101"/>
    </row>
    <row r="1924" spans="1:6" ht="12.75">
      <c r="A1924" s="7"/>
      <c r="B1924" s="7"/>
      <c r="C1924" s="7"/>
      <c r="D1924" s="7"/>
      <c r="E1924" s="96"/>
      <c r="F1924" s="101"/>
    </row>
    <row r="1925" spans="1:6" ht="12.75">
      <c r="A1925" s="7"/>
      <c r="B1925" s="7"/>
      <c r="C1925" s="7"/>
      <c r="D1925" s="7"/>
      <c r="E1925" s="96"/>
      <c r="F1925" s="101"/>
    </row>
    <row r="1926" spans="1:6" ht="12.75">
      <c r="A1926" s="7"/>
      <c r="B1926" s="7"/>
      <c r="C1926" s="7"/>
      <c r="D1926" s="7"/>
      <c r="E1926" s="96"/>
      <c r="F1926" s="101"/>
    </row>
    <row r="1927" spans="1:6" ht="12.75">
      <c r="A1927" s="7"/>
      <c r="B1927" s="7"/>
      <c r="C1927" s="7"/>
      <c r="D1927" s="7"/>
      <c r="E1927" s="96"/>
      <c r="F1927" s="101"/>
    </row>
    <row r="1928" spans="1:6" ht="12.75">
      <c r="A1928" s="7"/>
      <c r="B1928" s="7"/>
      <c r="C1928" s="7"/>
      <c r="D1928" s="7"/>
      <c r="E1928" s="96"/>
      <c r="F1928" s="101"/>
    </row>
    <row r="1929" spans="1:6" ht="12.75">
      <c r="A1929" s="7"/>
      <c r="B1929" s="7"/>
      <c r="C1929" s="7"/>
      <c r="D1929" s="7"/>
      <c r="E1929" s="96"/>
      <c r="F1929" s="101"/>
    </row>
    <row r="1930" spans="1:6" ht="12.75">
      <c r="A1930" s="7"/>
      <c r="B1930" s="7"/>
      <c r="C1930" s="7"/>
      <c r="D1930" s="7"/>
      <c r="E1930" s="96"/>
      <c r="F1930" s="101"/>
    </row>
    <row r="1931" spans="1:6" ht="12.75">
      <c r="A1931" s="7"/>
      <c r="B1931" s="7"/>
      <c r="C1931" s="7"/>
      <c r="D1931" s="7"/>
      <c r="E1931" s="96"/>
      <c r="F1931" s="101"/>
    </row>
    <row r="1932" spans="1:6" ht="12.75">
      <c r="A1932" s="7"/>
      <c r="B1932" s="7"/>
      <c r="C1932" s="7"/>
      <c r="D1932" s="7"/>
      <c r="E1932" s="96"/>
      <c r="F1932" s="101"/>
    </row>
    <row r="1933" spans="1:6" ht="12.75">
      <c r="A1933" s="7"/>
      <c r="B1933" s="7"/>
      <c r="C1933" s="7"/>
      <c r="D1933" s="7"/>
      <c r="E1933" s="96"/>
      <c r="F1933" s="101"/>
    </row>
    <row r="1934" spans="1:6" ht="12.75">
      <c r="A1934" s="7"/>
      <c r="B1934" s="7"/>
      <c r="C1934" s="7"/>
      <c r="D1934" s="7"/>
      <c r="E1934" s="96"/>
      <c r="F1934" s="101"/>
    </row>
    <row r="1935" spans="1:6" ht="12.75">
      <c r="A1935" s="7"/>
      <c r="B1935" s="7"/>
      <c r="C1935" s="7"/>
      <c r="D1935" s="7"/>
      <c r="E1935" s="96"/>
      <c r="F1935" s="101"/>
    </row>
    <row r="1936" spans="1:6" ht="12.75">
      <c r="A1936" s="7"/>
      <c r="B1936" s="7"/>
      <c r="C1936" s="7"/>
      <c r="D1936" s="7"/>
      <c r="E1936" s="96"/>
      <c r="F1936" s="101"/>
    </row>
    <row r="1937" spans="1:6" ht="12.75">
      <c r="A1937" s="7"/>
      <c r="B1937" s="7"/>
      <c r="C1937" s="7"/>
      <c r="D1937" s="7"/>
      <c r="E1937" s="96"/>
      <c r="F1937" s="101"/>
    </row>
    <row r="1938" spans="1:6" ht="12.75">
      <c r="A1938" s="7"/>
      <c r="B1938" s="7"/>
      <c r="C1938" s="7"/>
      <c r="D1938" s="7"/>
      <c r="E1938" s="96"/>
      <c r="F1938" s="101"/>
    </row>
    <row r="1939" spans="1:6" ht="12.75">
      <c r="A1939" s="7"/>
      <c r="B1939" s="7"/>
      <c r="C1939" s="7"/>
      <c r="D1939" s="7"/>
      <c r="E1939" s="96"/>
      <c r="F1939" s="101"/>
    </row>
    <row r="1940" spans="1:6" ht="12.75">
      <c r="A1940" s="7"/>
      <c r="B1940" s="7"/>
      <c r="C1940" s="7"/>
      <c r="D1940" s="7"/>
      <c r="E1940" s="96"/>
      <c r="F1940" s="101"/>
    </row>
    <row r="1941" spans="1:6" ht="12.75">
      <c r="A1941" s="7"/>
      <c r="B1941" s="7"/>
      <c r="C1941" s="7"/>
      <c r="D1941" s="7"/>
      <c r="E1941" s="96"/>
      <c r="F1941" s="101"/>
    </row>
    <row r="1942" spans="1:6" ht="12.75">
      <c r="A1942" s="7"/>
      <c r="B1942" s="7"/>
      <c r="C1942" s="7"/>
      <c r="D1942" s="7"/>
      <c r="E1942" s="96"/>
      <c r="F1942" s="101"/>
    </row>
    <row r="1943" spans="1:6" ht="12.75">
      <c r="A1943" s="7"/>
      <c r="B1943" s="7"/>
      <c r="C1943" s="7"/>
      <c r="D1943" s="7"/>
      <c r="E1943" s="96"/>
      <c r="F1943" s="101"/>
    </row>
    <row r="1944" spans="1:6" ht="12.75">
      <c r="A1944" s="7"/>
      <c r="B1944" s="7"/>
      <c r="C1944" s="7"/>
      <c r="D1944" s="7"/>
      <c r="E1944" s="96"/>
      <c r="F1944" s="101"/>
    </row>
    <row r="1945" spans="1:6" ht="12.75">
      <c r="A1945" s="7"/>
      <c r="B1945" s="7"/>
      <c r="C1945" s="7"/>
      <c r="D1945" s="7"/>
      <c r="E1945" s="96"/>
      <c r="F1945" s="101"/>
    </row>
    <row r="1946" spans="1:6" ht="12.75">
      <c r="A1946" s="7"/>
      <c r="B1946" s="7"/>
      <c r="C1946" s="7"/>
      <c r="D1946" s="7"/>
      <c r="E1946" s="96"/>
      <c r="F1946" s="101"/>
    </row>
    <row r="1947" spans="1:6" ht="12.75">
      <c r="A1947" s="7"/>
      <c r="B1947" s="7"/>
      <c r="C1947" s="7"/>
      <c r="D1947" s="7"/>
      <c r="E1947" s="96"/>
      <c r="F1947" s="101"/>
    </row>
    <row r="1948" spans="1:6" ht="12.75">
      <c r="A1948" s="7"/>
      <c r="B1948" s="7"/>
      <c r="C1948" s="7"/>
      <c r="D1948" s="7"/>
      <c r="E1948" s="96"/>
      <c r="F1948" s="101"/>
    </row>
    <row r="1949" spans="1:6" ht="12.75">
      <c r="A1949" s="7"/>
      <c r="B1949" s="7"/>
      <c r="C1949" s="7"/>
      <c r="D1949" s="7"/>
      <c r="E1949" s="96"/>
      <c r="F1949" s="101"/>
    </row>
    <row r="1950" spans="1:6" ht="12.75">
      <c r="A1950" s="7"/>
      <c r="B1950" s="7"/>
      <c r="C1950" s="7"/>
      <c r="D1950" s="7"/>
      <c r="E1950" s="96"/>
      <c r="F1950" s="101"/>
    </row>
    <row r="1951" spans="1:6" ht="12.75">
      <c r="A1951" s="7"/>
      <c r="B1951" s="7"/>
      <c r="C1951" s="7"/>
      <c r="D1951" s="7"/>
      <c r="E1951" s="96"/>
      <c r="F1951" s="101"/>
    </row>
    <row r="1952" spans="1:6" ht="12.75">
      <c r="A1952" s="7"/>
      <c r="B1952" s="7"/>
      <c r="C1952" s="7"/>
      <c r="D1952" s="7"/>
      <c r="E1952" s="96"/>
      <c r="F1952" s="101"/>
    </row>
    <row r="1953" spans="1:6" ht="12.75">
      <c r="A1953" s="7"/>
      <c r="B1953" s="7"/>
      <c r="C1953" s="7"/>
      <c r="D1953" s="7"/>
      <c r="E1953" s="96"/>
      <c r="F1953" s="101"/>
    </row>
    <row r="1954" spans="1:6" ht="12.75">
      <c r="A1954" s="7"/>
      <c r="B1954" s="7"/>
      <c r="C1954" s="7"/>
      <c r="D1954" s="7"/>
      <c r="E1954" s="96"/>
      <c r="F1954" s="101"/>
    </row>
    <row r="1955" spans="1:6" ht="12.75">
      <c r="A1955" s="7"/>
      <c r="B1955" s="7"/>
      <c r="C1955" s="7"/>
      <c r="D1955" s="7"/>
      <c r="E1955" s="96"/>
      <c r="F1955" s="101"/>
    </row>
    <row r="1956" spans="1:6" ht="12.75">
      <c r="A1956" s="7"/>
      <c r="B1956" s="7"/>
      <c r="C1956" s="7"/>
      <c r="D1956" s="7"/>
      <c r="E1956" s="96"/>
      <c r="F1956" s="101"/>
    </row>
    <row r="1957" spans="1:6" ht="12.75">
      <c r="A1957" s="7"/>
      <c r="B1957" s="7"/>
      <c r="C1957" s="7"/>
      <c r="D1957" s="7"/>
      <c r="E1957" s="96"/>
      <c r="F1957" s="101"/>
    </row>
    <row r="1958" spans="1:6" ht="12.75">
      <c r="A1958" s="7"/>
      <c r="B1958" s="7"/>
      <c r="C1958" s="7"/>
      <c r="D1958" s="7"/>
      <c r="E1958" s="96"/>
      <c r="F1958" s="101"/>
    </row>
    <row r="1959" spans="1:6" ht="12.75">
      <c r="A1959" s="7"/>
      <c r="B1959" s="7"/>
      <c r="C1959" s="7"/>
      <c r="D1959" s="7"/>
      <c r="E1959" s="96"/>
      <c r="F1959" s="101"/>
    </row>
    <row r="1960" spans="1:6" ht="12.75">
      <c r="A1960" s="7"/>
      <c r="B1960" s="7"/>
      <c r="C1960" s="7"/>
      <c r="D1960" s="7"/>
      <c r="E1960" s="96"/>
      <c r="F1960" s="101"/>
    </row>
    <row r="1961" spans="1:6" ht="12.75">
      <c r="A1961" s="7"/>
      <c r="B1961" s="7"/>
      <c r="C1961" s="7"/>
      <c r="D1961" s="7"/>
      <c r="E1961" s="96"/>
      <c r="F1961" s="101"/>
    </row>
    <row r="1962" spans="1:6" ht="12.75">
      <c r="A1962" s="7"/>
      <c r="B1962" s="7"/>
      <c r="C1962" s="7"/>
      <c r="D1962" s="7"/>
      <c r="E1962" s="96"/>
      <c r="F1962" s="101"/>
    </row>
    <row r="1963" spans="1:6" ht="12.75">
      <c r="A1963" s="7"/>
      <c r="B1963" s="7"/>
      <c r="C1963" s="7"/>
      <c r="D1963" s="7"/>
      <c r="E1963" s="96"/>
      <c r="F1963" s="101"/>
    </row>
    <row r="1964" spans="1:6" ht="12.75">
      <c r="A1964" s="7"/>
      <c r="B1964" s="7"/>
      <c r="C1964" s="7"/>
      <c r="D1964" s="7"/>
      <c r="E1964" s="96"/>
      <c r="F1964" s="101"/>
    </row>
    <row r="1965" spans="1:6" ht="12.75">
      <c r="A1965" s="7"/>
      <c r="B1965" s="7"/>
      <c r="C1965" s="7"/>
      <c r="D1965" s="7"/>
      <c r="E1965" s="96"/>
      <c r="F1965" s="101"/>
    </row>
    <row r="1966" spans="1:6" ht="12.75">
      <c r="A1966" s="7"/>
      <c r="B1966" s="7"/>
      <c r="C1966" s="7"/>
      <c r="D1966" s="7"/>
      <c r="E1966" s="96"/>
      <c r="F1966" s="101"/>
    </row>
    <row r="1967" spans="1:6" ht="12.75">
      <c r="A1967" s="7"/>
      <c r="B1967" s="7"/>
      <c r="C1967" s="7"/>
      <c r="D1967" s="7"/>
      <c r="E1967" s="96"/>
      <c r="F1967" s="101"/>
    </row>
    <row r="1968" spans="1:6" ht="12.75">
      <c r="A1968" s="7"/>
      <c r="B1968" s="7"/>
      <c r="C1968" s="7"/>
      <c r="D1968" s="7"/>
      <c r="E1968" s="96"/>
      <c r="F1968" s="101"/>
    </row>
    <row r="1969" spans="1:6" ht="12.75">
      <c r="A1969" s="7"/>
      <c r="B1969" s="7"/>
      <c r="C1969" s="7"/>
      <c r="D1969" s="7"/>
      <c r="E1969" s="96"/>
      <c r="F1969" s="101"/>
    </row>
    <row r="1970" spans="1:6" ht="12.75">
      <c r="A1970" s="7"/>
      <c r="B1970" s="7"/>
      <c r="C1970" s="7"/>
      <c r="D1970" s="7"/>
      <c r="E1970" s="96"/>
      <c r="F1970" s="101"/>
    </row>
    <row r="1971" spans="1:6" ht="12.75">
      <c r="A1971" s="7"/>
      <c r="B1971" s="7"/>
      <c r="C1971" s="7"/>
      <c r="D1971" s="7"/>
      <c r="E1971" s="96"/>
      <c r="F1971" s="101"/>
    </row>
    <row r="1972" spans="1:6" ht="12.75">
      <c r="A1972" s="7"/>
      <c r="B1972" s="7"/>
      <c r="C1972" s="7"/>
      <c r="D1972" s="7"/>
      <c r="E1972" s="96"/>
      <c r="F1972" s="101"/>
    </row>
    <row r="1973" spans="1:6" ht="12.75">
      <c r="A1973" s="7"/>
      <c r="B1973" s="7"/>
      <c r="C1973" s="7"/>
      <c r="D1973" s="7"/>
      <c r="E1973" s="96"/>
      <c r="F1973" s="101"/>
    </row>
    <row r="1974" spans="1:6" ht="12.75">
      <c r="A1974" s="7"/>
      <c r="B1974" s="7"/>
      <c r="C1974" s="7"/>
      <c r="D1974" s="7"/>
      <c r="E1974" s="96"/>
      <c r="F1974" s="101"/>
    </row>
    <row r="1975" spans="1:6" ht="12.75">
      <c r="A1975" s="7"/>
      <c r="B1975" s="7"/>
      <c r="C1975" s="7"/>
      <c r="D1975" s="7"/>
      <c r="E1975" s="96"/>
      <c r="F1975" s="101"/>
    </row>
    <row r="1976" spans="1:6" ht="12.75">
      <c r="A1976" s="7"/>
      <c r="B1976" s="7"/>
      <c r="C1976" s="7"/>
      <c r="D1976" s="7"/>
      <c r="E1976" s="96"/>
      <c r="F1976" s="101"/>
    </row>
    <row r="1977" spans="1:6" ht="12.75">
      <c r="A1977" s="7"/>
      <c r="B1977" s="7"/>
      <c r="C1977" s="7"/>
      <c r="D1977" s="7"/>
      <c r="E1977" s="96"/>
      <c r="F1977" s="101"/>
    </row>
    <row r="1978" spans="1:6" ht="12.75">
      <c r="A1978" s="7"/>
      <c r="B1978" s="7"/>
      <c r="C1978" s="7"/>
      <c r="D1978" s="7"/>
      <c r="E1978" s="96"/>
      <c r="F1978" s="101"/>
    </row>
    <row r="1979" spans="1:6" ht="12.75">
      <c r="A1979" s="7"/>
      <c r="B1979" s="7"/>
      <c r="C1979" s="7"/>
      <c r="D1979" s="7"/>
      <c r="E1979" s="96"/>
      <c r="F1979" s="101"/>
    </row>
    <row r="1980" spans="1:6" ht="12.75">
      <c r="A1980" s="7"/>
      <c r="B1980" s="7"/>
      <c r="C1980" s="7"/>
      <c r="D1980" s="7"/>
      <c r="E1980" s="96"/>
      <c r="F1980" s="101"/>
    </row>
    <row r="1981" spans="1:6" ht="12.75">
      <c r="A1981" s="7"/>
      <c r="B1981" s="7"/>
      <c r="C1981" s="7"/>
      <c r="D1981" s="7"/>
      <c r="E1981" s="96"/>
      <c r="F1981" s="101"/>
    </row>
    <row r="1982" spans="1:6" ht="12.75">
      <c r="A1982" s="7"/>
      <c r="B1982" s="7"/>
      <c r="C1982" s="7"/>
      <c r="D1982" s="7"/>
      <c r="E1982" s="96"/>
      <c r="F1982" s="101"/>
    </row>
    <row r="1983" spans="1:6" ht="12.75">
      <c r="A1983" s="7"/>
      <c r="B1983" s="7"/>
      <c r="C1983" s="7"/>
      <c r="D1983" s="7"/>
      <c r="E1983" s="96"/>
      <c r="F1983" s="101"/>
    </row>
    <row r="1984" spans="1:6" ht="12.75">
      <c r="A1984" s="7"/>
      <c r="B1984" s="7"/>
      <c r="C1984" s="7"/>
      <c r="D1984" s="7"/>
      <c r="E1984" s="96"/>
      <c r="F1984" s="101"/>
    </row>
    <row r="1985" spans="1:6" ht="12.75">
      <c r="A1985" s="7"/>
      <c r="B1985" s="7"/>
      <c r="C1985" s="7"/>
      <c r="D1985" s="7"/>
      <c r="E1985" s="96"/>
      <c r="F1985" s="101"/>
    </row>
    <row r="1986" spans="1:6" ht="12.75">
      <c r="A1986" s="7"/>
      <c r="B1986" s="7"/>
      <c r="C1986" s="7"/>
      <c r="D1986" s="7"/>
      <c r="E1986" s="96"/>
      <c r="F1986" s="101"/>
    </row>
    <row r="1987" spans="1:6" ht="12.75">
      <c r="A1987" s="7"/>
      <c r="B1987" s="7"/>
      <c r="C1987" s="7"/>
      <c r="D1987" s="7"/>
      <c r="E1987" s="96"/>
      <c r="F1987" s="101"/>
    </row>
    <row r="1988" spans="1:6" ht="12.75">
      <c r="A1988" s="7"/>
      <c r="B1988" s="7"/>
      <c r="C1988" s="7"/>
      <c r="D1988" s="7"/>
      <c r="E1988" s="96"/>
      <c r="F1988" s="101"/>
    </row>
    <row r="1989" spans="1:6" ht="12.75">
      <c r="A1989" s="7"/>
      <c r="B1989" s="7"/>
      <c r="C1989" s="7"/>
      <c r="D1989" s="7"/>
      <c r="E1989" s="96"/>
      <c r="F1989" s="101"/>
    </row>
    <row r="1990" spans="1:6" ht="12.75">
      <c r="A1990" s="7"/>
      <c r="B1990" s="7"/>
      <c r="C1990" s="7"/>
      <c r="D1990" s="7"/>
      <c r="E1990" s="96"/>
      <c r="F1990" s="101"/>
    </row>
    <row r="1991" spans="1:6" ht="12.75">
      <c r="A1991" s="7"/>
      <c r="B1991" s="7"/>
      <c r="C1991" s="7"/>
      <c r="D1991" s="7"/>
      <c r="E1991" s="96"/>
      <c r="F1991" s="101"/>
    </row>
    <row r="1992" spans="1:6" ht="12.75">
      <c r="A1992" s="7"/>
      <c r="B1992" s="7"/>
      <c r="C1992" s="7"/>
      <c r="D1992" s="7"/>
      <c r="E1992" s="96"/>
      <c r="F1992" s="101"/>
    </row>
    <row r="1993" spans="1:6" ht="12.75">
      <c r="A1993" s="7"/>
      <c r="B1993" s="7"/>
      <c r="C1993" s="7"/>
      <c r="D1993" s="7"/>
      <c r="E1993" s="96"/>
      <c r="F1993" s="101"/>
    </row>
    <row r="1994" spans="1:6" ht="12.75">
      <c r="A1994" s="7"/>
      <c r="B1994" s="7"/>
      <c r="C1994" s="7"/>
      <c r="D1994" s="7"/>
      <c r="E1994" s="96"/>
      <c r="F1994" s="101"/>
    </row>
    <row r="1995" spans="1:6" ht="12.75">
      <c r="A1995" s="7"/>
      <c r="B1995" s="7"/>
      <c r="C1995" s="7"/>
      <c r="D1995" s="7"/>
      <c r="E1995" s="96"/>
      <c r="F1995" s="101"/>
    </row>
    <row r="1996" spans="1:6" ht="12.75">
      <c r="A1996" s="7"/>
      <c r="B1996" s="7"/>
      <c r="C1996" s="7"/>
      <c r="D1996" s="7"/>
      <c r="E1996" s="96"/>
      <c r="F1996" s="101"/>
    </row>
    <row r="1997" spans="1:6" ht="12.75">
      <c r="A1997" s="7"/>
      <c r="B1997" s="7"/>
      <c r="C1997" s="7"/>
      <c r="D1997" s="7"/>
      <c r="E1997" s="96"/>
      <c r="F1997" s="101"/>
    </row>
    <row r="1998" spans="1:6" ht="12.75">
      <c r="A1998" s="7"/>
      <c r="B1998" s="7"/>
      <c r="C1998" s="7"/>
      <c r="D1998" s="7"/>
      <c r="E1998" s="96"/>
      <c r="F1998" s="101"/>
    </row>
    <row r="1999" spans="1:6" ht="12.75">
      <c r="A1999" s="7"/>
      <c r="B1999" s="7"/>
      <c r="C1999" s="7"/>
      <c r="D1999" s="7"/>
      <c r="E1999" s="96"/>
      <c r="F1999" s="101"/>
    </row>
    <row r="2000" spans="1:6" ht="12.75">
      <c r="A2000" s="7"/>
      <c r="B2000" s="7"/>
      <c r="C2000" s="7"/>
      <c r="D2000" s="7"/>
      <c r="E2000" s="96"/>
      <c r="F2000" s="101"/>
    </row>
    <row r="2001" spans="1:6" ht="12.75">
      <c r="A2001" s="7"/>
      <c r="B2001" s="7"/>
      <c r="C2001" s="7"/>
      <c r="D2001" s="7"/>
      <c r="E2001" s="96"/>
      <c r="F2001" s="101"/>
    </row>
    <row r="2002" spans="1:6" ht="12.75">
      <c r="A2002" s="7"/>
      <c r="B2002" s="7"/>
      <c r="C2002" s="7"/>
      <c r="D2002" s="7"/>
      <c r="E2002" s="96"/>
      <c r="F2002" s="101"/>
    </row>
    <row r="2003" spans="1:6" ht="12.75">
      <c r="A2003" s="7"/>
      <c r="B2003" s="7"/>
      <c r="C2003" s="7"/>
      <c r="D2003" s="7"/>
      <c r="E2003" s="96"/>
      <c r="F2003" s="101"/>
    </row>
    <row r="2004" spans="1:6" ht="12.75">
      <c r="A2004" s="7"/>
      <c r="B2004" s="7"/>
      <c r="C2004" s="7"/>
      <c r="D2004" s="7"/>
      <c r="E2004" s="96"/>
      <c r="F2004" s="101"/>
    </row>
    <row r="2005" spans="1:6" ht="12.75">
      <c r="A2005" s="7"/>
      <c r="B2005" s="7"/>
      <c r="C2005" s="7"/>
      <c r="D2005" s="7"/>
      <c r="E2005" s="96"/>
      <c r="F2005" s="101"/>
    </row>
    <row r="2006" spans="1:6" ht="12.75">
      <c r="A2006" s="7"/>
      <c r="B2006" s="7"/>
      <c r="C2006" s="7"/>
      <c r="D2006" s="7"/>
      <c r="E2006" s="96"/>
      <c r="F2006" s="101"/>
    </row>
    <row r="2007" spans="1:6" ht="12.75">
      <c r="A2007" s="7"/>
      <c r="B2007" s="7"/>
      <c r="C2007" s="7"/>
      <c r="D2007" s="7"/>
      <c r="E2007" s="96"/>
      <c r="F2007" s="101"/>
    </row>
    <row r="2008" spans="1:6" ht="12.75">
      <c r="A2008" s="7"/>
      <c r="B2008" s="7"/>
      <c r="C2008" s="7"/>
      <c r="D2008" s="7"/>
      <c r="E2008" s="96"/>
      <c r="F2008" s="101"/>
    </row>
    <row r="2009" spans="1:6" ht="12.75">
      <c r="A2009" s="7"/>
      <c r="B2009" s="7"/>
      <c r="C2009" s="7"/>
      <c r="D2009" s="7"/>
      <c r="E2009" s="96"/>
      <c r="F2009" s="101"/>
    </row>
    <row r="2010" spans="1:6" ht="12.75">
      <c r="A2010" s="7"/>
      <c r="B2010" s="7"/>
      <c r="C2010" s="7"/>
      <c r="D2010" s="7"/>
      <c r="E2010" s="96"/>
      <c r="F2010" s="101"/>
    </row>
    <row r="2011" spans="1:6" ht="12.75">
      <c r="A2011" s="7"/>
      <c r="B2011" s="7"/>
      <c r="C2011" s="7"/>
      <c r="D2011" s="7"/>
      <c r="E2011" s="96"/>
      <c r="F2011" s="101"/>
    </row>
    <row r="2012" spans="1:6" ht="12.75">
      <c r="A2012" s="7"/>
      <c r="B2012" s="7"/>
      <c r="C2012" s="7"/>
      <c r="D2012" s="7"/>
      <c r="E2012" s="96"/>
      <c r="F2012" s="101"/>
    </row>
    <row r="2013" spans="1:6" ht="12.75">
      <c r="A2013" s="7"/>
      <c r="B2013" s="7"/>
      <c r="C2013" s="7"/>
      <c r="D2013" s="7"/>
      <c r="E2013" s="96"/>
      <c r="F2013" s="101"/>
    </row>
    <row r="2014" spans="1:6" ht="12.75">
      <c r="A2014" s="7"/>
      <c r="B2014" s="7"/>
      <c r="C2014" s="7"/>
      <c r="D2014" s="7"/>
      <c r="E2014" s="96"/>
      <c r="F2014" s="101"/>
    </row>
    <row r="2015" spans="1:6" ht="12.75">
      <c r="A2015" s="7"/>
      <c r="B2015" s="7"/>
      <c r="C2015" s="7"/>
      <c r="D2015" s="7"/>
      <c r="E2015" s="96"/>
      <c r="F2015" s="101"/>
    </row>
    <row r="2016" spans="1:6" ht="12.75">
      <c r="A2016" s="7"/>
      <c r="B2016" s="7"/>
      <c r="C2016" s="7"/>
      <c r="D2016" s="7"/>
      <c r="E2016" s="96"/>
      <c r="F2016" s="101"/>
    </row>
    <row r="2017" spans="1:6" ht="12.75">
      <c r="A2017" s="7"/>
      <c r="B2017" s="7"/>
      <c r="C2017" s="7"/>
      <c r="D2017" s="7"/>
      <c r="E2017" s="96"/>
      <c r="F2017" s="101"/>
    </row>
    <row r="2018" spans="1:6" ht="12.75">
      <c r="A2018" s="7"/>
      <c r="B2018" s="7"/>
      <c r="C2018" s="7"/>
      <c r="D2018" s="7"/>
      <c r="E2018" s="96"/>
      <c r="F2018" s="101"/>
    </row>
    <row r="2019" spans="1:6" ht="12.75">
      <c r="A2019" s="7"/>
      <c r="B2019" s="7"/>
      <c r="C2019" s="7"/>
      <c r="D2019" s="7"/>
      <c r="E2019" s="96"/>
      <c r="F2019" s="101"/>
    </row>
    <row r="2020" spans="1:6" ht="12.75">
      <c r="A2020" s="7"/>
      <c r="B2020" s="7"/>
      <c r="C2020" s="7"/>
      <c r="D2020" s="7"/>
      <c r="E2020" s="96"/>
      <c r="F2020" s="101"/>
    </row>
    <row r="2021" spans="1:6" ht="12.75">
      <c r="A2021" s="7"/>
      <c r="B2021" s="7"/>
      <c r="C2021" s="7"/>
      <c r="D2021" s="7"/>
      <c r="E2021" s="96"/>
      <c r="F2021" s="101"/>
    </row>
    <row r="2022" spans="1:6" ht="12.75">
      <c r="A2022" s="7"/>
      <c r="B2022" s="7"/>
      <c r="C2022" s="7"/>
      <c r="D2022" s="7"/>
      <c r="E2022" s="96"/>
      <c r="F2022" s="101"/>
    </row>
    <row r="2023" spans="1:6" ht="12.75">
      <c r="A2023" s="7"/>
      <c r="B2023" s="7"/>
      <c r="C2023" s="7"/>
      <c r="D2023" s="7"/>
      <c r="E2023" s="96"/>
      <c r="F2023" s="101"/>
    </row>
    <row r="2024" spans="1:6" ht="12.75">
      <c r="A2024" s="7"/>
      <c r="B2024" s="7"/>
      <c r="C2024" s="7"/>
      <c r="D2024" s="7"/>
      <c r="E2024" s="96"/>
      <c r="F2024" s="101"/>
    </row>
    <row r="2025" spans="1:6" ht="12.75">
      <c r="A2025" s="7"/>
      <c r="B2025" s="7"/>
      <c r="C2025" s="7"/>
      <c r="D2025" s="7"/>
      <c r="E2025" s="96"/>
      <c r="F2025" s="101"/>
    </row>
    <row r="2026" spans="1:6" ht="12.75">
      <c r="A2026" s="7"/>
      <c r="B2026" s="7"/>
      <c r="C2026" s="7"/>
      <c r="D2026" s="7"/>
      <c r="E2026" s="96"/>
      <c r="F2026" s="101"/>
    </row>
    <row r="2027" spans="1:6" ht="12.75">
      <c r="A2027" s="7"/>
      <c r="B2027" s="7"/>
      <c r="C2027" s="7"/>
      <c r="D2027" s="7"/>
      <c r="E2027" s="96"/>
      <c r="F2027" s="101"/>
    </row>
    <row r="2028" spans="1:6" ht="12.75">
      <c r="A2028" s="7"/>
      <c r="B2028" s="7"/>
      <c r="C2028" s="7"/>
      <c r="D2028" s="7"/>
      <c r="E2028" s="96"/>
      <c r="F2028" s="101"/>
    </row>
    <row r="2029" spans="1:6" ht="12.75">
      <c r="A2029" s="7"/>
      <c r="B2029" s="7"/>
      <c r="C2029" s="7"/>
      <c r="D2029" s="7"/>
      <c r="E2029" s="96"/>
      <c r="F2029" s="101"/>
    </row>
    <row r="2030" spans="1:6" ht="12.75">
      <c r="A2030" s="7"/>
      <c r="B2030" s="7"/>
      <c r="C2030" s="7"/>
      <c r="D2030" s="7"/>
      <c r="E2030" s="96"/>
      <c r="F2030" s="101"/>
    </row>
    <row r="2031" spans="1:6" ht="12.75">
      <c r="A2031" s="7"/>
      <c r="B2031" s="7"/>
      <c r="C2031" s="7"/>
      <c r="D2031" s="7"/>
      <c r="E2031" s="96"/>
      <c r="F2031" s="101"/>
    </row>
    <row r="2032" spans="1:6" ht="12.75">
      <c r="A2032" s="7"/>
      <c r="B2032" s="7"/>
      <c r="C2032" s="7"/>
      <c r="D2032" s="7"/>
      <c r="E2032" s="96"/>
      <c r="F2032" s="101"/>
    </row>
    <row r="2033" spans="1:6" ht="12.75">
      <c r="A2033" s="7"/>
      <c r="B2033" s="7"/>
      <c r="C2033" s="7"/>
      <c r="D2033" s="7"/>
      <c r="E2033" s="96"/>
      <c r="F2033" s="101"/>
    </row>
    <row r="2034" spans="1:6" ht="12.75">
      <c r="A2034" s="7"/>
      <c r="B2034" s="7"/>
      <c r="C2034" s="7"/>
      <c r="D2034" s="7"/>
      <c r="E2034" s="96"/>
      <c r="F2034" s="101"/>
    </row>
    <row r="2035" spans="1:6" ht="12.75">
      <c r="A2035" s="7"/>
      <c r="B2035" s="7"/>
      <c r="C2035" s="7"/>
      <c r="D2035" s="7"/>
      <c r="E2035" s="96"/>
      <c r="F2035" s="101"/>
    </row>
    <row r="2036" spans="1:6" ht="12.75">
      <c r="A2036" s="7"/>
      <c r="B2036" s="7"/>
      <c r="C2036" s="7"/>
      <c r="D2036" s="7"/>
      <c r="E2036" s="96"/>
      <c r="F2036" s="101"/>
    </row>
    <row r="2037" spans="1:6" ht="12.75">
      <c r="A2037" s="7"/>
      <c r="B2037" s="7"/>
      <c r="C2037" s="7"/>
      <c r="D2037" s="7"/>
      <c r="E2037" s="96"/>
      <c r="F2037" s="101"/>
    </row>
    <row r="2038" spans="1:6" ht="12.75">
      <c r="A2038" s="7"/>
      <c r="B2038" s="7"/>
      <c r="C2038" s="7"/>
      <c r="D2038" s="7"/>
      <c r="E2038" s="96"/>
      <c r="F2038" s="101"/>
    </row>
    <row r="2039" spans="1:6" ht="12.75">
      <c r="A2039" s="7"/>
      <c r="B2039" s="7"/>
      <c r="C2039" s="7"/>
      <c r="D2039" s="7"/>
      <c r="E2039" s="96"/>
      <c r="F2039" s="101"/>
    </row>
    <row r="2040" spans="1:6" ht="12.75">
      <c r="A2040" s="7"/>
      <c r="B2040" s="7"/>
      <c r="C2040" s="7"/>
      <c r="D2040" s="7"/>
      <c r="E2040" s="96"/>
      <c r="F2040" s="101"/>
    </row>
    <row r="2041" spans="1:6" ht="12.75">
      <c r="A2041" s="7"/>
      <c r="B2041" s="7"/>
      <c r="C2041" s="7"/>
      <c r="D2041" s="7"/>
      <c r="E2041" s="96"/>
      <c r="F2041" s="101"/>
    </row>
    <row r="2042" spans="1:6" ht="12.75">
      <c r="A2042" s="7"/>
      <c r="B2042" s="7"/>
      <c r="C2042" s="7"/>
      <c r="D2042" s="7"/>
      <c r="E2042" s="96"/>
      <c r="F2042" s="101"/>
    </row>
    <row r="2043" spans="1:6" ht="12.75">
      <c r="A2043" s="7"/>
      <c r="B2043" s="7"/>
      <c r="C2043" s="7"/>
      <c r="D2043" s="7"/>
      <c r="E2043" s="96"/>
      <c r="F2043" s="101"/>
    </row>
    <row r="2044" spans="1:6" ht="12.75">
      <c r="A2044" s="7"/>
      <c r="B2044" s="7"/>
      <c r="C2044" s="7"/>
      <c r="D2044" s="7"/>
      <c r="E2044" s="96"/>
      <c r="F2044" s="101"/>
    </row>
    <row r="2045" spans="1:6" ht="12.75">
      <c r="A2045" s="7"/>
      <c r="B2045" s="7"/>
      <c r="C2045" s="7"/>
      <c r="D2045" s="7"/>
      <c r="E2045" s="96"/>
      <c r="F2045" s="101"/>
    </row>
    <row r="2046" spans="1:6" ht="12.75">
      <c r="A2046" s="7"/>
      <c r="B2046" s="7"/>
      <c r="C2046" s="7"/>
      <c r="D2046" s="7"/>
      <c r="E2046" s="96"/>
      <c r="F2046" s="101"/>
    </row>
    <row r="2047" spans="1:6" ht="12.75">
      <c r="A2047" s="7"/>
      <c r="B2047" s="7"/>
      <c r="C2047" s="7"/>
      <c r="D2047" s="7"/>
      <c r="E2047" s="96"/>
      <c r="F2047" s="101"/>
    </row>
    <row r="2048" spans="1:6" ht="12.75">
      <c r="A2048" s="7"/>
      <c r="B2048" s="7"/>
      <c r="C2048" s="7"/>
      <c r="D2048" s="7"/>
      <c r="E2048" s="96"/>
      <c r="F2048" s="101"/>
    </row>
    <row r="2049" spans="1:6" ht="12.75">
      <c r="A2049" s="7"/>
      <c r="B2049" s="7"/>
      <c r="C2049" s="7"/>
      <c r="D2049" s="7"/>
      <c r="E2049" s="96"/>
      <c r="F2049" s="101"/>
    </row>
    <row r="2050" spans="1:6" ht="12.75">
      <c r="A2050" s="7"/>
      <c r="B2050" s="7"/>
      <c r="C2050" s="7"/>
      <c r="D2050" s="7"/>
      <c r="E2050" s="96"/>
      <c r="F2050" s="101"/>
    </row>
    <row r="2051" spans="1:6" ht="12.75">
      <c r="A2051" s="7"/>
      <c r="B2051" s="7"/>
      <c r="C2051" s="7"/>
      <c r="D2051" s="7"/>
      <c r="E2051" s="96"/>
      <c r="F2051" s="101"/>
    </row>
    <row r="2052" spans="1:6" ht="12.75">
      <c r="A2052" s="7"/>
      <c r="B2052" s="7"/>
      <c r="C2052" s="7"/>
      <c r="D2052" s="7"/>
      <c r="E2052" s="96"/>
      <c r="F2052" s="101"/>
    </row>
    <row r="2053" spans="1:6" ht="12.75">
      <c r="A2053" s="7"/>
      <c r="B2053" s="7"/>
      <c r="C2053" s="7"/>
      <c r="D2053" s="7"/>
      <c r="E2053" s="96"/>
      <c r="F2053" s="101"/>
    </row>
    <row r="2054" spans="1:6" ht="12.75">
      <c r="A2054" s="7"/>
      <c r="B2054" s="7"/>
      <c r="C2054" s="7"/>
      <c r="D2054" s="7"/>
      <c r="E2054" s="96"/>
      <c r="F2054" s="101"/>
    </row>
    <row r="2055" spans="1:6" ht="12.75">
      <c r="A2055" s="7"/>
      <c r="B2055" s="7"/>
      <c r="C2055" s="7"/>
      <c r="D2055" s="7"/>
      <c r="E2055" s="96"/>
      <c r="F2055" s="101"/>
    </row>
    <row r="2056" spans="1:6" ht="12.75">
      <c r="A2056" s="7"/>
      <c r="B2056" s="7"/>
      <c r="C2056" s="7"/>
      <c r="D2056" s="7"/>
      <c r="E2056" s="96"/>
      <c r="F2056" s="101"/>
    </row>
    <row r="2057" spans="1:6" ht="12.75">
      <c r="A2057" s="7"/>
      <c r="B2057" s="7"/>
      <c r="C2057" s="7"/>
      <c r="D2057" s="7"/>
      <c r="E2057" s="96"/>
      <c r="F2057" s="101"/>
    </row>
    <row r="2058" spans="1:6" ht="12.75">
      <c r="A2058" s="7"/>
      <c r="B2058" s="7"/>
      <c r="C2058" s="7"/>
      <c r="D2058" s="7"/>
      <c r="E2058" s="96"/>
      <c r="F2058" s="101"/>
    </row>
    <row r="2059" spans="1:6" ht="12.75">
      <c r="A2059" s="7"/>
      <c r="B2059" s="7"/>
      <c r="C2059" s="7"/>
      <c r="D2059" s="7"/>
      <c r="E2059" s="96"/>
      <c r="F2059" s="101"/>
    </row>
    <row r="2060" spans="1:6" ht="12.75">
      <c r="A2060" s="7"/>
      <c r="B2060" s="7"/>
      <c r="C2060" s="7"/>
      <c r="D2060" s="7"/>
      <c r="E2060" s="96"/>
      <c r="F2060" s="101"/>
    </row>
    <row r="2061" spans="1:6" ht="12.75">
      <c r="A2061" s="7"/>
      <c r="B2061" s="7"/>
      <c r="C2061" s="7"/>
      <c r="D2061" s="7"/>
      <c r="E2061" s="96"/>
      <c r="F2061" s="101"/>
    </row>
    <row r="2062" spans="1:6" ht="12.75">
      <c r="A2062" s="7"/>
      <c r="B2062" s="7"/>
      <c r="C2062" s="7"/>
      <c r="D2062" s="7"/>
      <c r="E2062" s="96"/>
      <c r="F2062" s="101"/>
    </row>
    <row r="2063" spans="1:6" ht="12.75">
      <c r="A2063" s="7"/>
      <c r="B2063" s="7"/>
      <c r="C2063" s="7"/>
      <c r="D2063" s="7"/>
      <c r="E2063" s="96"/>
      <c r="F2063" s="101"/>
    </row>
    <row r="2064" spans="1:6" ht="12.75">
      <c r="A2064" s="7"/>
      <c r="B2064" s="7"/>
      <c r="C2064" s="7"/>
      <c r="D2064" s="7"/>
      <c r="E2064" s="96"/>
      <c r="F2064" s="101"/>
    </row>
    <row r="2065" spans="1:6" ht="12.75">
      <c r="A2065" s="7"/>
      <c r="B2065" s="7"/>
      <c r="C2065" s="7"/>
      <c r="D2065" s="7"/>
      <c r="E2065" s="96"/>
      <c r="F2065" s="101"/>
    </row>
    <row r="2066" spans="1:6" ht="12.75">
      <c r="A2066" s="7"/>
      <c r="B2066" s="7"/>
      <c r="C2066" s="7"/>
      <c r="D2066" s="7"/>
      <c r="E2066" s="96"/>
      <c r="F2066" s="101"/>
    </row>
    <row r="2067" spans="1:6" ht="12.75">
      <c r="A2067" s="7"/>
      <c r="B2067" s="7"/>
      <c r="C2067" s="7"/>
      <c r="D2067" s="7"/>
      <c r="E2067" s="96"/>
      <c r="F2067" s="101"/>
    </row>
    <row r="2068" spans="1:6" ht="12.75">
      <c r="A2068" s="7"/>
      <c r="B2068" s="7"/>
      <c r="C2068" s="7"/>
      <c r="D2068" s="7"/>
      <c r="E2068" s="96"/>
      <c r="F2068" s="101"/>
    </row>
    <row r="2069" spans="1:6" ht="12.75">
      <c r="A2069" s="7"/>
      <c r="B2069" s="7"/>
      <c r="C2069" s="7"/>
      <c r="D2069" s="7"/>
      <c r="E2069" s="96"/>
      <c r="F2069" s="101"/>
    </row>
    <row r="2070" spans="1:6" ht="12.75">
      <c r="A2070" s="7"/>
      <c r="B2070" s="7"/>
      <c r="C2070" s="7"/>
      <c r="D2070" s="7"/>
      <c r="E2070" s="96"/>
      <c r="F2070" s="101"/>
    </row>
    <row r="2071" spans="1:6" ht="12.75">
      <c r="A2071" s="7"/>
      <c r="B2071" s="7"/>
      <c r="C2071" s="7"/>
      <c r="D2071" s="7"/>
      <c r="E2071" s="96"/>
      <c r="F2071" s="101"/>
    </row>
    <row r="2072" spans="1:6" ht="12.75">
      <c r="A2072" s="7"/>
      <c r="B2072" s="7"/>
      <c r="C2072" s="7"/>
      <c r="D2072" s="7"/>
      <c r="E2072" s="96"/>
      <c r="F2072" s="101"/>
    </row>
    <row r="2073" spans="1:6" ht="12.75">
      <c r="A2073" s="7"/>
      <c r="B2073" s="7"/>
      <c r="C2073" s="7"/>
      <c r="D2073" s="7"/>
      <c r="E2073" s="96"/>
      <c r="F2073" s="101"/>
    </row>
    <row r="2074" spans="1:6" ht="12.75">
      <c r="A2074" s="7"/>
      <c r="B2074" s="7"/>
      <c r="C2074" s="7"/>
      <c r="D2074" s="7"/>
      <c r="E2074" s="96"/>
      <c r="F2074" s="101"/>
    </row>
    <row r="2075" spans="1:6" ht="12.75">
      <c r="A2075" s="7"/>
      <c r="B2075" s="7"/>
      <c r="C2075" s="7"/>
      <c r="D2075" s="7"/>
      <c r="E2075" s="96"/>
      <c r="F2075" s="101"/>
    </row>
    <row r="2076" spans="1:6" ht="12.75">
      <c r="A2076" s="7"/>
      <c r="B2076" s="7"/>
      <c r="C2076" s="7"/>
      <c r="D2076" s="7"/>
      <c r="E2076" s="96"/>
      <c r="F2076" s="101"/>
    </row>
    <row r="2077" spans="1:6" ht="12.75">
      <c r="A2077" s="7"/>
      <c r="B2077" s="7"/>
      <c r="C2077" s="7"/>
      <c r="D2077" s="7"/>
      <c r="E2077" s="96"/>
      <c r="F2077" s="101"/>
    </row>
    <row r="2078" spans="1:6" ht="12.75">
      <c r="A2078" s="7"/>
      <c r="B2078" s="7"/>
      <c r="C2078" s="7"/>
      <c r="D2078" s="7"/>
      <c r="E2078" s="96"/>
      <c r="F2078" s="101"/>
    </row>
    <row r="2079" spans="1:6" ht="12.75">
      <c r="A2079" s="7"/>
      <c r="B2079" s="7"/>
      <c r="C2079" s="7"/>
      <c r="D2079" s="7"/>
      <c r="E2079" s="96"/>
      <c r="F2079" s="101"/>
    </row>
    <row r="2080" spans="1:6" ht="12.75">
      <c r="A2080" s="7"/>
      <c r="B2080" s="7"/>
      <c r="C2080" s="7"/>
      <c r="D2080" s="7"/>
      <c r="E2080" s="96"/>
      <c r="F2080" s="101"/>
    </row>
    <row r="2081" spans="1:6" ht="12.75">
      <c r="A2081" s="7"/>
      <c r="B2081" s="7"/>
      <c r="C2081" s="7"/>
      <c r="D2081" s="7"/>
      <c r="E2081" s="96"/>
      <c r="F2081" s="101"/>
    </row>
    <row r="2082" spans="1:6" ht="12.75">
      <c r="A2082" s="7"/>
      <c r="B2082" s="7"/>
      <c r="C2082" s="7"/>
      <c r="D2082" s="7"/>
      <c r="E2082" s="96"/>
      <c r="F2082" s="101"/>
    </row>
    <row r="2083" spans="1:6" ht="12.75">
      <c r="A2083" s="7"/>
      <c r="B2083" s="7"/>
      <c r="C2083" s="7"/>
      <c r="D2083" s="7"/>
      <c r="E2083" s="96"/>
      <c r="F2083" s="101"/>
    </row>
    <row r="2084" spans="1:6" ht="12.75">
      <c r="A2084" s="7"/>
      <c r="B2084" s="7"/>
      <c r="C2084" s="7"/>
      <c r="D2084" s="7"/>
      <c r="E2084" s="96"/>
      <c r="F2084" s="101"/>
    </row>
    <row r="2085" spans="1:6" ht="12.75">
      <c r="A2085" s="7"/>
      <c r="B2085" s="7"/>
      <c r="C2085" s="7"/>
      <c r="D2085" s="7"/>
      <c r="E2085" s="96"/>
      <c r="F2085" s="101"/>
    </row>
    <row r="2086" spans="1:6" ht="12.75">
      <c r="A2086" s="7"/>
      <c r="B2086" s="7"/>
      <c r="C2086" s="7"/>
      <c r="D2086" s="7"/>
      <c r="E2086" s="96"/>
      <c r="F2086" s="101"/>
    </row>
    <row r="2087" spans="1:6" ht="12.75">
      <c r="A2087" s="7"/>
      <c r="B2087" s="7"/>
      <c r="C2087" s="7"/>
      <c r="D2087" s="7"/>
      <c r="E2087" s="96"/>
      <c r="F2087" s="101"/>
    </row>
    <row r="2088" spans="1:6" ht="12.75">
      <c r="A2088" s="7"/>
      <c r="B2088" s="7"/>
      <c r="C2088" s="7"/>
      <c r="D2088" s="7"/>
      <c r="E2088" s="96"/>
      <c r="F2088" s="101"/>
    </row>
    <row r="2089" spans="1:6" ht="12.75">
      <c r="A2089" s="7"/>
      <c r="B2089" s="7"/>
      <c r="C2089" s="7"/>
      <c r="D2089" s="7"/>
      <c r="E2089" s="96"/>
      <c r="F2089" s="101"/>
    </row>
    <row r="2090" spans="1:6" ht="12.75">
      <c r="A2090" s="7"/>
      <c r="B2090" s="7"/>
      <c r="C2090" s="7"/>
      <c r="D2090" s="7"/>
      <c r="E2090" s="96"/>
      <c r="F2090" s="101"/>
    </row>
    <row r="2091" spans="1:6" ht="12.75">
      <c r="A2091" s="7"/>
      <c r="B2091" s="7"/>
      <c r="C2091" s="7"/>
      <c r="D2091" s="7"/>
      <c r="E2091" s="96"/>
      <c r="F2091" s="101"/>
    </row>
    <row r="2092" spans="1:6" ht="12.75">
      <c r="A2092" s="7"/>
      <c r="B2092" s="7"/>
      <c r="C2092" s="7"/>
      <c r="D2092" s="7"/>
      <c r="E2092" s="96"/>
      <c r="F2092" s="101"/>
    </row>
    <row r="2093" spans="1:6" ht="12.75">
      <c r="A2093" s="7"/>
      <c r="B2093" s="7"/>
      <c r="C2093" s="7"/>
      <c r="D2093" s="7"/>
      <c r="E2093" s="96"/>
      <c r="F2093" s="101"/>
    </row>
    <row r="2094" spans="1:6" ht="12.75">
      <c r="A2094" s="7"/>
      <c r="B2094" s="7"/>
      <c r="C2094" s="7"/>
      <c r="D2094" s="7"/>
      <c r="E2094" s="96"/>
      <c r="F2094" s="101"/>
    </row>
    <row r="2095" spans="1:6" ht="12.75">
      <c r="A2095" s="7"/>
      <c r="B2095" s="7"/>
      <c r="C2095" s="7"/>
      <c r="D2095" s="7"/>
      <c r="E2095" s="96"/>
      <c r="F2095" s="101"/>
    </row>
    <row r="2096" spans="1:6" ht="12.75">
      <c r="A2096" s="7"/>
      <c r="B2096" s="7"/>
      <c r="C2096" s="7"/>
      <c r="D2096" s="7"/>
      <c r="E2096" s="96"/>
      <c r="F2096" s="101"/>
    </row>
    <row r="2097" spans="1:6" ht="12.75">
      <c r="A2097" s="7"/>
      <c r="B2097" s="7"/>
      <c r="C2097" s="7"/>
      <c r="D2097" s="7"/>
      <c r="E2097" s="96"/>
      <c r="F2097" s="101"/>
    </row>
    <row r="2098" spans="1:6" ht="12.75">
      <c r="A2098" s="7"/>
      <c r="B2098" s="7"/>
      <c r="C2098" s="7"/>
      <c r="D2098" s="7"/>
      <c r="E2098" s="96"/>
      <c r="F2098" s="101"/>
    </row>
    <row r="2099" spans="1:6" ht="12.75">
      <c r="A2099" s="7"/>
      <c r="B2099" s="7"/>
      <c r="C2099" s="7"/>
      <c r="D2099" s="7"/>
      <c r="E2099" s="96"/>
      <c r="F2099" s="101"/>
    </row>
    <row r="2100" spans="1:6" ht="12.75">
      <c r="A2100" s="7"/>
      <c r="B2100" s="7"/>
      <c r="C2100" s="7"/>
      <c r="D2100" s="7"/>
      <c r="E2100" s="96"/>
      <c r="F2100" s="101"/>
    </row>
    <row r="2101" spans="1:6" ht="12.75">
      <c r="A2101" s="7"/>
      <c r="B2101" s="7"/>
      <c r="C2101" s="7"/>
      <c r="D2101" s="7"/>
      <c r="E2101" s="96"/>
      <c r="F2101" s="101"/>
    </row>
    <row r="2102" spans="1:6" ht="12.75">
      <c r="A2102" s="7"/>
      <c r="B2102" s="7"/>
      <c r="C2102" s="7"/>
      <c r="D2102" s="7"/>
      <c r="E2102" s="96"/>
      <c r="F2102" s="101"/>
    </row>
    <row r="2103" spans="1:6" ht="12.75">
      <c r="A2103" s="7"/>
      <c r="B2103" s="7"/>
      <c r="C2103" s="7"/>
      <c r="D2103" s="7"/>
      <c r="E2103" s="96"/>
      <c r="F2103" s="101"/>
    </row>
    <row r="2104" spans="1:6" ht="12.75">
      <c r="A2104" s="7"/>
      <c r="B2104" s="7"/>
      <c r="C2104" s="7"/>
      <c r="D2104" s="7"/>
      <c r="E2104" s="96"/>
      <c r="F2104" s="101"/>
    </row>
    <row r="2105" spans="1:6" ht="12.75">
      <c r="A2105" s="7"/>
      <c r="B2105" s="7"/>
      <c r="C2105" s="7"/>
      <c r="D2105" s="7"/>
      <c r="E2105" s="96"/>
      <c r="F2105" s="101"/>
    </row>
    <row r="2106" spans="1:6" ht="12.75">
      <c r="A2106" s="7"/>
      <c r="B2106" s="7"/>
      <c r="C2106" s="7"/>
      <c r="D2106" s="7"/>
      <c r="E2106" s="96"/>
      <c r="F2106" s="101"/>
    </row>
    <row r="2107" spans="1:6" ht="12.75">
      <c r="A2107" s="7"/>
      <c r="B2107" s="7"/>
      <c r="C2107" s="7"/>
      <c r="D2107" s="7"/>
      <c r="E2107" s="96"/>
      <c r="F2107" s="101"/>
    </row>
    <row r="2108" spans="1:6" ht="12.75">
      <c r="A2108" s="7"/>
      <c r="B2108" s="7"/>
      <c r="C2108" s="7"/>
      <c r="D2108" s="7"/>
      <c r="E2108" s="96"/>
      <c r="F2108" s="101"/>
    </row>
    <row r="2109" spans="1:6" ht="12.75">
      <c r="A2109" s="7"/>
      <c r="B2109" s="7"/>
      <c r="C2109" s="7"/>
      <c r="D2109" s="7"/>
      <c r="E2109" s="96"/>
      <c r="F2109" s="101"/>
    </row>
    <row r="2110" spans="1:6" ht="12.75">
      <c r="A2110" s="7"/>
      <c r="B2110" s="7"/>
      <c r="C2110" s="7"/>
      <c r="D2110" s="7"/>
      <c r="E2110" s="96"/>
      <c r="F2110" s="101"/>
    </row>
    <row r="2111" spans="1:6" ht="12.75">
      <c r="A2111" s="7"/>
      <c r="B2111" s="7"/>
      <c r="C2111" s="7"/>
      <c r="D2111" s="7"/>
      <c r="E2111" s="96"/>
      <c r="F2111" s="101"/>
    </row>
    <row r="2112" spans="1:6" ht="12.75">
      <c r="A2112" s="7"/>
      <c r="B2112" s="7"/>
      <c r="C2112" s="7"/>
      <c r="D2112" s="7"/>
      <c r="E2112" s="96"/>
      <c r="F2112" s="101"/>
    </row>
    <row r="2113" spans="1:6" ht="12.75">
      <c r="A2113" s="7"/>
      <c r="B2113" s="7"/>
      <c r="C2113" s="7"/>
      <c r="D2113" s="7"/>
      <c r="E2113" s="96"/>
      <c r="F2113" s="101"/>
    </row>
    <row r="2114" spans="1:6" ht="12.75">
      <c r="A2114" s="7"/>
      <c r="B2114" s="7"/>
      <c r="C2114" s="7"/>
      <c r="D2114" s="7"/>
      <c r="E2114" s="96"/>
      <c r="F2114" s="101"/>
    </row>
    <row r="2115" spans="1:6" ht="12.75">
      <c r="A2115" s="7"/>
      <c r="B2115" s="7"/>
      <c r="C2115" s="7"/>
      <c r="D2115" s="7"/>
      <c r="E2115" s="96"/>
      <c r="F2115" s="101"/>
    </row>
    <row r="2116" spans="1:6" ht="12.75">
      <c r="A2116" s="7"/>
      <c r="B2116" s="7"/>
      <c r="C2116" s="7"/>
      <c r="D2116" s="7"/>
      <c r="E2116" s="96"/>
      <c r="F2116" s="101"/>
    </row>
    <row r="2117" spans="1:6" ht="12.75">
      <c r="A2117" s="7"/>
      <c r="B2117" s="7"/>
      <c r="C2117" s="7"/>
      <c r="D2117" s="7"/>
      <c r="E2117" s="96"/>
      <c r="F2117" s="101"/>
    </row>
    <row r="2118" spans="1:6" ht="12.75">
      <c r="A2118" s="7"/>
      <c r="B2118" s="7"/>
      <c r="C2118" s="7"/>
      <c r="D2118" s="7"/>
      <c r="E2118" s="96"/>
      <c r="F2118" s="101"/>
    </row>
    <row r="2119" spans="1:6" ht="12.75">
      <c r="A2119" s="7"/>
      <c r="B2119" s="7"/>
      <c r="C2119" s="7"/>
      <c r="D2119" s="7"/>
      <c r="E2119" s="96"/>
      <c r="F2119" s="101"/>
    </row>
    <row r="2120" spans="1:6" ht="12.75">
      <c r="A2120" s="7"/>
      <c r="B2120" s="7"/>
      <c r="C2120" s="7"/>
      <c r="D2120" s="7"/>
      <c r="E2120" s="96"/>
      <c r="F2120" s="101"/>
    </row>
    <row r="2121" spans="1:6" ht="12.75">
      <c r="A2121" s="7"/>
      <c r="B2121" s="7"/>
      <c r="C2121" s="7"/>
      <c r="D2121" s="7"/>
      <c r="E2121" s="96"/>
      <c r="F2121" s="101"/>
    </row>
    <row r="2122" spans="1:6" ht="12.75">
      <c r="A2122" s="7"/>
      <c r="B2122" s="7"/>
      <c r="C2122" s="7"/>
      <c r="D2122" s="7"/>
      <c r="E2122" s="96"/>
      <c r="F2122" s="101"/>
    </row>
    <row r="2123" spans="1:6" ht="12.75">
      <c r="A2123" s="7"/>
      <c r="B2123" s="7"/>
      <c r="C2123" s="7"/>
      <c r="D2123" s="7"/>
      <c r="E2123" s="96"/>
      <c r="F2123" s="101"/>
    </row>
    <row r="2124" spans="1:6" ht="12.75">
      <c r="A2124" s="7"/>
      <c r="B2124" s="7"/>
      <c r="C2124" s="7"/>
      <c r="D2124" s="7"/>
      <c r="E2124" s="96"/>
      <c r="F2124" s="101"/>
    </row>
    <row r="2125" spans="1:6" ht="12.75">
      <c r="A2125" s="7"/>
      <c r="B2125" s="7"/>
      <c r="C2125" s="7"/>
      <c r="D2125" s="7"/>
      <c r="E2125" s="96"/>
      <c r="F2125" s="101"/>
    </row>
    <row r="2126" spans="1:6" ht="12.75">
      <c r="A2126" s="7"/>
      <c r="B2126" s="7"/>
      <c r="C2126" s="7"/>
      <c r="D2126" s="7"/>
      <c r="E2126" s="96"/>
      <c r="F2126" s="101"/>
    </row>
    <row r="2127" spans="1:6" ht="12.75">
      <c r="A2127" s="7"/>
      <c r="B2127" s="7"/>
      <c r="C2127" s="7"/>
      <c r="D2127" s="7"/>
      <c r="E2127" s="96"/>
      <c r="F2127" s="101"/>
    </row>
    <row r="2128" spans="1:6" ht="12.75">
      <c r="A2128" s="7"/>
      <c r="B2128" s="7"/>
      <c r="C2128" s="7"/>
      <c r="D2128" s="7"/>
      <c r="E2128" s="96"/>
      <c r="F2128" s="101"/>
    </row>
    <row r="2129" spans="1:6" ht="12.75">
      <c r="A2129" s="7"/>
      <c r="B2129" s="7"/>
      <c r="C2129" s="7"/>
      <c r="D2129" s="7"/>
      <c r="E2129" s="96"/>
      <c r="F2129" s="101"/>
    </row>
    <row r="2130" spans="1:6" ht="12.75">
      <c r="A2130" s="7"/>
      <c r="B2130" s="7"/>
      <c r="C2130" s="7"/>
      <c r="D2130" s="7"/>
      <c r="E2130" s="96"/>
      <c r="F2130" s="101"/>
    </row>
    <row r="2131" spans="1:6" ht="12.75">
      <c r="A2131" s="7"/>
      <c r="B2131" s="7"/>
      <c r="C2131" s="7"/>
      <c r="D2131" s="7"/>
      <c r="E2131" s="96"/>
      <c r="F2131" s="101"/>
    </row>
    <row r="2132" spans="1:6" ht="12.75">
      <c r="A2132" s="7"/>
      <c r="B2132" s="7"/>
      <c r="C2132" s="7"/>
      <c r="D2132" s="7"/>
      <c r="E2132" s="96"/>
      <c r="F2132" s="101"/>
    </row>
    <row r="2133" spans="1:6" ht="12.75">
      <c r="A2133" s="7"/>
      <c r="B2133" s="7"/>
      <c r="C2133" s="7"/>
      <c r="D2133" s="7"/>
      <c r="E2133" s="96"/>
      <c r="F2133" s="101"/>
    </row>
    <row r="2134" spans="1:6" ht="12.75">
      <c r="A2134" s="7"/>
      <c r="B2134" s="7"/>
      <c r="C2134" s="7"/>
      <c r="D2134" s="7"/>
      <c r="E2134" s="96"/>
      <c r="F2134" s="101"/>
    </row>
    <row r="2135" spans="1:6" ht="12.75">
      <c r="A2135" s="7"/>
      <c r="B2135" s="7"/>
      <c r="C2135" s="7"/>
      <c r="D2135" s="7"/>
      <c r="E2135" s="96"/>
      <c r="F2135" s="101"/>
    </row>
    <row r="2136" spans="1:6" ht="12.75">
      <c r="A2136" s="7"/>
      <c r="B2136" s="7"/>
      <c r="C2136" s="7"/>
      <c r="D2136" s="7"/>
      <c r="E2136" s="96"/>
      <c r="F2136" s="101"/>
    </row>
    <row r="2137" spans="1:6" ht="12.75">
      <c r="A2137" s="7"/>
      <c r="B2137" s="7"/>
      <c r="C2137" s="7"/>
      <c r="D2137" s="7"/>
      <c r="E2137" s="96"/>
      <c r="F2137" s="101"/>
    </row>
    <row r="2138" spans="1:6" ht="12.75">
      <c r="A2138" s="7"/>
      <c r="B2138" s="7"/>
      <c r="C2138" s="7"/>
      <c r="D2138" s="7"/>
      <c r="E2138" s="96"/>
      <c r="F2138" s="101"/>
    </row>
    <row r="2139" spans="1:6" ht="12.75">
      <c r="A2139" s="7"/>
      <c r="B2139" s="7"/>
      <c r="C2139" s="7"/>
      <c r="D2139" s="7"/>
      <c r="E2139" s="96"/>
      <c r="F2139" s="101"/>
    </row>
    <row r="2140" spans="1:6" ht="12.75">
      <c r="A2140" s="7"/>
      <c r="B2140" s="7"/>
      <c r="C2140" s="7"/>
      <c r="D2140" s="7"/>
      <c r="E2140" s="96"/>
      <c r="F2140" s="101"/>
    </row>
    <row r="2141" spans="1:6" ht="12.75">
      <c r="A2141" s="7"/>
      <c r="B2141" s="7"/>
      <c r="C2141" s="7"/>
      <c r="D2141" s="7"/>
      <c r="E2141" s="96"/>
      <c r="F2141" s="101"/>
    </row>
    <row r="2142" spans="1:6" ht="12.75">
      <c r="A2142" s="7"/>
      <c r="B2142" s="7"/>
      <c r="C2142" s="7"/>
      <c r="D2142" s="7"/>
      <c r="E2142" s="96"/>
      <c r="F2142" s="101"/>
    </row>
    <row r="2143" spans="1:6" ht="12.75">
      <c r="A2143" s="7"/>
      <c r="B2143" s="7"/>
      <c r="C2143" s="7"/>
      <c r="D2143" s="7"/>
      <c r="E2143" s="96"/>
      <c r="F2143" s="101"/>
    </row>
    <row r="2144" spans="1:6" ht="12.75">
      <c r="A2144" s="7"/>
      <c r="B2144" s="7"/>
      <c r="C2144" s="7"/>
      <c r="D2144" s="7"/>
      <c r="E2144" s="96"/>
      <c r="F2144" s="101"/>
    </row>
    <row r="2145" spans="1:6" ht="12.75">
      <c r="A2145" s="7"/>
      <c r="B2145" s="7"/>
      <c r="C2145" s="7"/>
      <c r="D2145" s="7"/>
      <c r="E2145" s="96"/>
      <c r="F2145" s="101"/>
    </row>
    <row r="2146" spans="1:6" ht="12.75">
      <c r="A2146" s="7"/>
      <c r="B2146" s="7"/>
      <c r="C2146" s="7"/>
      <c r="D2146" s="7"/>
      <c r="E2146" s="96"/>
      <c r="F2146" s="101"/>
    </row>
    <row r="2147" spans="1:6" ht="12.75">
      <c r="A2147" s="7"/>
      <c r="B2147" s="7"/>
      <c r="C2147" s="7"/>
      <c r="D2147" s="7"/>
      <c r="E2147" s="96"/>
      <c r="F2147" s="101"/>
    </row>
    <row r="2148" spans="1:6" ht="12.75">
      <c r="A2148" s="7"/>
      <c r="B2148" s="7"/>
      <c r="C2148" s="7"/>
      <c r="D2148" s="7"/>
      <c r="E2148" s="96"/>
      <c r="F2148" s="101"/>
    </row>
    <row r="2149" spans="1:6" ht="12.75">
      <c r="A2149" s="7"/>
      <c r="B2149" s="7"/>
      <c r="C2149" s="7"/>
      <c r="D2149" s="7"/>
      <c r="E2149" s="96"/>
      <c r="F2149" s="101"/>
    </row>
    <row r="2150" spans="1:6" ht="12.75">
      <c r="A2150" s="7"/>
      <c r="B2150" s="7"/>
      <c r="C2150" s="7"/>
      <c r="D2150" s="7"/>
      <c r="E2150" s="96"/>
      <c r="F2150" s="101"/>
    </row>
    <row r="2151" spans="1:6" ht="12.75">
      <c r="A2151" s="7"/>
      <c r="B2151" s="7"/>
      <c r="C2151" s="7"/>
      <c r="D2151" s="7"/>
      <c r="E2151" s="96"/>
      <c r="F2151" s="101"/>
    </row>
    <row r="2152" spans="1:6" ht="12.75">
      <c r="A2152" s="7"/>
      <c r="B2152" s="7"/>
      <c r="C2152" s="7"/>
      <c r="D2152" s="7"/>
      <c r="E2152" s="96"/>
      <c r="F2152" s="101"/>
    </row>
    <row r="2153" spans="1:6" ht="12.75">
      <c r="A2153" s="7"/>
      <c r="B2153" s="7"/>
      <c r="C2153" s="7"/>
      <c r="D2153" s="7"/>
      <c r="E2153" s="96"/>
      <c r="F2153" s="101"/>
    </row>
    <row r="2154" spans="1:6" ht="12.75">
      <c r="A2154" s="7"/>
      <c r="B2154" s="7"/>
      <c r="C2154" s="7"/>
      <c r="D2154" s="7"/>
      <c r="E2154" s="96"/>
      <c r="F2154" s="101"/>
    </row>
    <row r="2155" spans="1:6" ht="12.75">
      <c r="A2155" s="7"/>
      <c r="B2155" s="7"/>
      <c r="C2155" s="7"/>
      <c r="D2155" s="7"/>
      <c r="E2155" s="96"/>
      <c r="F2155" s="101"/>
    </row>
    <row r="2156" spans="1:6" ht="12.75">
      <c r="A2156" s="7"/>
      <c r="B2156" s="7"/>
      <c r="C2156" s="7"/>
      <c r="D2156" s="7"/>
      <c r="E2156" s="96"/>
      <c r="F2156" s="101"/>
    </row>
    <row r="2157" spans="1:6" ht="12.75">
      <c r="A2157" s="7"/>
      <c r="B2157" s="7"/>
      <c r="C2157" s="7"/>
      <c r="D2157" s="7"/>
      <c r="E2157" s="96"/>
      <c r="F2157" s="101"/>
    </row>
    <row r="2158" spans="1:6" ht="12.75">
      <c r="A2158" s="7"/>
      <c r="B2158" s="7"/>
      <c r="C2158" s="7"/>
      <c r="D2158" s="7"/>
      <c r="E2158" s="96"/>
      <c r="F2158" s="101"/>
    </row>
    <row r="2159" spans="1:6" ht="12.75">
      <c r="A2159" s="7"/>
      <c r="B2159" s="7"/>
      <c r="C2159" s="7"/>
      <c r="D2159" s="7"/>
      <c r="E2159" s="96"/>
      <c r="F2159" s="101"/>
    </row>
    <row r="2160" spans="1:6" ht="12.75">
      <c r="A2160" s="7"/>
      <c r="B2160" s="7"/>
      <c r="C2160" s="7"/>
      <c r="D2160" s="7"/>
      <c r="E2160" s="96"/>
      <c r="F2160" s="101"/>
    </row>
    <row r="2161" spans="1:6" ht="12.75">
      <c r="A2161" s="7"/>
      <c r="B2161" s="7"/>
      <c r="C2161" s="7"/>
      <c r="D2161" s="7"/>
      <c r="E2161" s="96"/>
      <c r="F2161" s="101"/>
    </row>
    <row r="2162" spans="1:6" ht="12.75">
      <c r="A2162" s="7"/>
      <c r="B2162" s="7"/>
      <c r="C2162" s="7"/>
      <c r="D2162" s="7"/>
      <c r="E2162" s="96"/>
      <c r="F2162" s="101"/>
    </row>
    <row r="2163" spans="1:6" ht="12.75">
      <c r="A2163" s="7"/>
      <c r="B2163" s="7"/>
      <c r="C2163" s="7"/>
      <c r="D2163" s="7"/>
      <c r="E2163" s="96"/>
      <c r="F2163" s="101"/>
    </row>
    <row r="2164" spans="1:6" ht="12.75">
      <c r="A2164" s="7"/>
      <c r="B2164" s="7"/>
      <c r="C2164" s="7"/>
      <c r="D2164" s="7"/>
      <c r="E2164" s="96"/>
      <c r="F2164" s="101"/>
    </row>
    <row r="2165" spans="1:6" ht="12.75">
      <c r="A2165" s="7"/>
      <c r="B2165" s="7"/>
      <c r="C2165" s="7"/>
      <c r="D2165" s="7"/>
      <c r="E2165" s="96"/>
      <c r="F2165" s="101"/>
    </row>
    <row r="2166" spans="1:6" ht="12.75">
      <c r="A2166" s="7"/>
      <c r="B2166" s="7"/>
      <c r="C2166" s="7"/>
      <c r="D2166" s="7"/>
      <c r="E2166" s="96"/>
      <c r="F2166" s="101"/>
    </row>
    <row r="2167" spans="1:6" ht="12.75">
      <c r="A2167" s="7"/>
      <c r="B2167" s="7"/>
      <c r="C2167" s="7"/>
      <c r="D2167" s="7"/>
      <c r="E2167" s="96"/>
      <c r="F2167" s="101"/>
    </row>
    <row r="2168" spans="1:6" ht="12.75">
      <c r="A2168" s="7"/>
      <c r="B2168" s="7"/>
      <c r="C2168" s="7"/>
      <c r="D2168" s="7"/>
      <c r="E2168" s="96"/>
      <c r="F2168" s="101"/>
    </row>
    <row r="2169" spans="1:6" ht="12.75">
      <c r="A2169" s="7"/>
      <c r="B2169" s="7"/>
      <c r="C2169" s="7"/>
      <c r="D2169" s="7"/>
      <c r="E2169" s="96"/>
      <c r="F2169" s="101"/>
    </row>
    <row r="2170" spans="1:6" ht="12.75">
      <c r="A2170" s="7"/>
      <c r="B2170" s="7"/>
      <c r="C2170" s="7"/>
      <c r="D2170" s="7"/>
      <c r="E2170" s="96"/>
      <c r="F2170" s="101"/>
    </row>
    <row r="2171" spans="1:6" ht="12.75">
      <c r="A2171" s="7"/>
      <c r="B2171" s="7"/>
      <c r="C2171" s="7"/>
      <c r="D2171" s="7"/>
      <c r="E2171" s="96"/>
      <c r="F2171" s="101"/>
    </row>
    <row r="2172" spans="1:6" ht="12.75">
      <c r="A2172" s="7"/>
      <c r="B2172" s="7"/>
      <c r="C2172" s="7"/>
      <c r="D2172" s="7"/>
      <c r="E2172" s="96"/>
      <c r="F2172" s="101"/>
    </row>
    <row r="2173" spans="1:6" ht="12.75">
      <c r="A2173" s="7"/>
      <c r="B2173" s="7"/>
      <c r="C2173" s="7"/>
      <c r="D2173" s="7"/>
      <c r="E2173" s="96"/>
      <c r="F2173" s="101"/>
    </row>
    <row r="2174" spans="1:6" ht="12.75">
      <c r="A2174" s="7"/>
      <c r="B2174" s="7"/>
      <c r="C2174" s="7"/>
      <c r="D2174" s="7"/>
      <c r="E2174" s="96"/>
      <c r="F2174" s="101"/>
    </row>
    <row r="2175" spans="1:6" ht="12.75">
      <c r="A2175" s="7"/>
      <c r="B2175" s="7"/>
      <c r="C2175" s="7"/>
      <c r="D2175" s="7"/>
      <c r="E2175" s="96"/>
      <c r="F2175" s="101"/>
    </row>
    <row r="2176" spans="1:6" ht="12.75">
      <c r="A2176" s="7"/>
      <c r="B2176" s="7"/>
      <c r="C2176" s="7"/>
      <c r="D2176" s="7"/>
      <c r="E2176" s="96"/>
      <c r="F2176" s="101"/>
    </row>
    <row r="2177" spans="1:6" ht="12.75">
      <c r="A2177" s="7"/>
      <c r="B2177" s="7"/>
      <c r="C2177" s="7"/>
      <c r="D2177" s="7"/>
      <c r="E2177" s="96"/>
      <c r="F2177" s="101"/>
    </row>
    <row r="2178" spans="1:6" ht="12.75">
      <c r="A2178" s="7"/>
      <c r="B2178" s="7"/>
      <c r="C2178" s="7"/>
      <c r="D2178" s="7"/>
      <c r="E2178" s="96"/>
      <c r="F2178" s="101"/>
    </row>
    <row r="2179" spans="1:6" ht="12.75">
      <c r="A2179" s="7"/>
      <c r="B2179" s="7"/>
      <c r="C2179" s="7"/>
      <c r="D2179" s="7"/>
      <c r="E2179" s="96"/>
      <c r="F2179" s="101"/>
    </row>
    <row r="2180" spans="1:6" ht="12.75">
      <c r="A2180" s="7"/>
      <c r="B2180" s="7"/>
      <c r="C2180" s="7"/>
      <c r="D2180" s="7"/>
      <c r="E2180" s="96"/>
      <c r="F2180" s="101"/>
    </row>
    <row r="2181" spans="1:6" ht="12.75">
      <c r="A2181" s="7"/>
      <c r="B2181" s="7"/>
      <c r="C2181" s="7"/>
      <c r="D2181" s="7"/>
      <c r="E2181" s="96"/>
      <c r="F2181" s="101"/>
    </row>
    <row r="2182" spans="1:6" ht="12.75">
      <c r="A2182" s="7"/>
      <c r="B2182" s="7"/>
      <c r="C2182" s="7"/>
      <c r="D2182" s="7"/>
      <c r="E2182" s="96"/>
      <c r="F2182" s="101"/>
    </row>
    <row r="2183" spans="1:6" ht="12.75">
      <c r="A2183" s="7"/>
      <c r="B2183" s="7"/>
      <c r="C2183" s="7"/>
      <c r="D2183" s="7"/>
      <c r="E2183" s="96"/>
      <c r="F2183" s="101"/>
    </row>
    <row r="2184" spans="1:6" ht="12.75">
      <c r="A2184" s="7"/>
      <c r="B2184" s="7"/>
      <c r="C2184" s="7"/>
      <c r="D2184" s="7"/>
      <c r="E2184" s="96"/>
      <c r="F2184" s="101"/>
    </row>
    <row r="2185" spans="1:6" ht="12.75">
      <c r="A2185" s="7"/>
      <c r="B2185" s="7"/>
      <c r="C2185" s="7"/>
      <c r="D2185" s="7"/>
      <c r="E2185" s="96"/>
      <c r="F2185" s="101"/>
    </row>
    <row r="2186" spans="1:6" ht="12.75">
      <c r="A2186" s="7"/>
      <c r="B2186" s="7"/>
      <c r="C2186" s="7"/>
      <c r="D2186" s="7"/>
      <c r="E2186" s="96"/>
      <c r="F2186" s="101"/>
    </row>
    <row r="2187" spans="1:6" ht="12.75">
      <c r="A2187" s="7"/>
      <c r="B2187" s="7"/>
      <c r="C2187" s="7"/>
      <c r="D2187" s="7"/>
      <c r="E2187" s="96"/>
      <c r="F2187" s="101"/>
    </row>
    <row r="2188" spans="1:6" ht="12.75">
      <c r="A2188" s="7"/>
      <c r="B2188" s="7"/>
      <c r="C2188" s="7"/>
      <c r="D2188" s="7"/>
      <c r="E2188" s="96"/>
      <c r="F2188" s="101"/>
    </row>
    <row r="2189" spans="1:6" ht="12.75">
      <c r="A2189" s="7"/>
      <c r="B2189" s="7"/>
      <c r="C2189" s="7"/>
      <c r="D2189" s="7"/>
      <c r="E2189" s="96"/>
      <c r="F2189" s="101"/>
    </row>
    <row r="2190" spans="1:6" ht="12.75">
      <c r="A2190" s="7"/>
      <c r="B2190" s="7"/>
      <c r="C2190" s="7"/>
      <c r="D2190" s="7"/>
      <c r="E2190" s="96"/>
      <c r="F2190" s="101"/>
    </row>
    <row r="2191" spans="1:6" ht="12.75">
      <c r="A2191" s="7"/>
      <c r="B2191" s="7"/>
      <c r="C2191" s="7"/>
      <c r="D2191" s="7"/>
      <c r="E2191" s="96"/>
      <c r="F2191" s="101"/>
    </row>
    <row r="2192" spans="1:6" ht="12.75">
      <c r="A2192" s="7"/>
      <c r="B2192" s="7"/>
      <c r="C2192" s="7"/>
      <c r="D2192" s="7"/>
      <c r="E2192" s="96"/>
      <c r="F2192" s="101"/>
    </row>
    <row r="2193" spans="1:6" ht="12.75">
      <c r="A2193" s="7"/>
      <c r="B2193" s="7"/>
      <c r="C2193" s="7"/>
      <c r="D2193" s="7"/>
      <c r="E2193" s="96"/>
      <c r="F2193" s="101"/>
    </row>
    <row r="2194" spans="1:6" ht="12.75">
      <c r="A2194" s="7"/>
      <c r="B2194" s="7"/>
      <c r="C2194" s="7"/>
      <c r="D2194" s="7"/>
      <c r="E2194" s="96"/>
      <c r="F2194" s="101"/>
    </row>
    <row r="2195" spans="1:6" ht="12.75">
      <c r="A2195" s="7"/>
      <c r="B2195" s="7"/>
      <c r="C2195" s="7"/>
      <c r="D2195" s="7"/>
      <c r="E2195" s="96"/>
      <c r="F2195" s="101"/>
    </row>
    <row r="2196" spans="1:6" ht="12.75">
      <c r="A2196" s="7"/>
      <c r="B2196" s="7"/>
      <c r="C2196" s="7"/>
      <c r="D2196" s="7"/>
      <c r="E2196" s="96"/>
      <c r="F2196" s="101"/>
    </row>
    <row r="2197" spans="1:6" ht="12.75">
      <c r="A2197" s="7"/>
      <c r="B2197" s="7"/>
      <c r="C2197" s="7"/>
      <c r="D2197" s="7"/>
      <c r="E2197" s="96"/>
      <c r="F2197" s="101"/>
    </row>
    <row r="2198" spans="1:6" ht="12.75">
      <c r="A2198" s="7"/>
      <c r="B2198" s="7"/>
      <c r="C2198" s="7"/>
      <c r="D2198" s="7"/>
      <c r="E2198" s="96"/>
      <c r="F2198" s="101"/>
    </row>
    <row r="2199" spans="1:6" ht="12.75">
      <c r="A2199" s="7"/>
      <c r="B2199" s="7"/>
      <c r="C2199" s="7"/>
      <c r="D2199" s="7"/>
      <c r="E2199" s="96"/>
      <c r="F2199" s="101"/>
    </row>
    <row r="2200" spans="1:6" ht="12.75">
      <c r="A2200" s="7"/>
      <c r="B2200" s="7"/>
      <c r="C2200" s="7"/>
      <c r="D2200" s="7"/>
      <c r="E2200" s="96"/>
      <c r="F2200" s="101"/>
    </row>
    <row r="2201" spans="1:6" ht="12.75">
      <c r="A2201" s="7"/>
      <c r="B2201" s="7"/>
      <c r="C2201" s="7"/>
      <c r="D2201" s="7"/>
      <c r="E2201" s="96"/>
      <c r="F2201" s="101"/>
    </row>
    <row r="2202" spans="1:6" ht="12.75">
      <c r="A2202" s="7"/>
      <c r="B2202" s="7"/>
      <c r="C2202" s="7"/>
      <c r="D2202" s="7"/>
      <c r="E2202" s="96"/>
      <c r="F2202" s="101"/>
    </row>
    <row r="2203" spans="1:6" ht="12.75">
      <c r="A2203" s="7"/>
      <c r="B2203" s="7"/>
      <c r="C2203" s="7"/>
      <c r="D2203" s="7"/>
      <c r="E2203" s="96"/>
      <c r="F2203" s="101"/>
    </row>
    <row r="2204" spans="1:6" ht="12.75">
      <c r="A2204" s="7"/>
      <c r="B2204" s="7"/>
      <c r="C2204" s="7"/>
      <c r="D2204" s="7"/>
      <c r="E2204" s="96"/>
      <c r="F2204" s="101"/>
    </row>
    <row r="2205" spans="1:6" ht="12.75">
      <c r="A2205" s="7"/>
      <c r="B2205" s="7"/>
      <c r="C2205" s="7"/>
      <c r="D2205" s="7"/>
      <c r="E2205" s="96"/>
      <c r="F2205" s="101"/>
    </row>
    <row r="2206" spans="1:6" ht="12.75">
      <c r="A2206" s="7"/>
      <c r="B2206" s="7"/>
      <c r="C2206" s="7"/>
      <c r="D2206" s="7"/>
      <c r="E2206" s="96"/>
      <c r="F2206" s="101"/>
    </row>
    <row r="2207" spans="1:6" ht="12.75">
      <c r="A2207" s="7"/>
      <c r="B2207" s="7"/>
      <c r="C2207" s="7"/>
      <c r="D2207" s="7"/>
      <c r="E2207" s="96"/>
      <c r="F2207" s="101"/>
    </row>
    <row r="2208" spans="1:6" ht="12.75">
      <c r="A2208" s="7"/>
      <c r="B2208" s="7"/>
      <c r="C2208" s="7"/>
      <c r="D2208" s="7"/>
      <c r="E2208" s="96"/>
      <c r="F2208" s="101"/>
    </row>
    <row r="2209" spans="1:6" ht="12.75">
      <c r="A2209" s="7"/>
      <c r="B2209" s="7"/>
      <c r="C2209" s="7"/>
      <c r="D2209" s="7"/>
      <c r="E2209" s="96"/>
      <c r="F2209" s="101"/>
    </row>
    <row r="2210" spans="1:6" ht="12.75">
      <c r="A2210" s="7"/>
      <c r="B2210" s="7"/>
      <c r="C2210" s="7"/>
      <c r="D2210" s="7"/>
      <c r="E2210" s="96"/>
      <c r="F2210" s="101"/>
    </row>
    <row r="2211" spans="1:6" ht="12.75">
      <c r="A2211" s="7"/>
      <c r="B2211" s="7"/>
      <c r="C2211" s="7"/>
      <c r="D2211" s="7"/>
      <c r="E2211" s="96"/>
      <c r="F2211" s="101"/>
    </row>
    <row r="2212" spans="1:6" ht="12.75">
      <c r="A2212" s="7"/>
      <c r="B2212" s="7"/>
      <c r="C2212" s="7"/>
      <c r="D2212" s="7"/>
      <c r="E2212" s="96"/>
      <c r="F2212" s="101"/>
    </row>
    <row r="2213" spans="1:6" ht="12.75">
      <c r="A2213" s="7"/>
      <c r="B2213" s="7"/>
      <c r="C2213" s="7"/>
      <c r="D2213" s="7"/>
      <c r="E2213" s="96"/>
      <c r="F2213" s="101"/>
    </row>
    <row r="2214" spans="1:6" ht="12.75">
      <c r="A2214" s="7"/>
      <c r="B2214" s="7"/>
      <c r="C2214" s="7"/>
      <c r="D2214" s="7"/>
      <c r="E2214" s="96"/>
      <c r="F2214" s="101"/>
    </row>
    <row r="2215" spans="1:6" ht="12.75">
      <c r="A2215" s="7"/>
      <c r="B2215" s="7"/>
      <c r="C2215" s="7"/>
      <c r="D2215" s="7"/>
      <c r="E2215" s="96"/>
      <c r="F2215" s="101"/>
    </row>
    <row r="2216" spans="1:6" ht="12.75">
      <c r="A2216" s="7"/>
      <c r="B2216" s="7"/>
      <c r="C2216" s="7"/>
      <c r="D2216" s="7"/>
      <c r="E2216" s="96"/>
      <c r="F2216" s="101"/>
    </row>
    <row r="2217" spans="1:6" ht="12.75">
      <c r="A2217" s="7"/>
      <c r="B2217" s="7"/>
      <c r="C2217" s="7"/>
      <c r="D2217" s="7"/>
      <c r="E2217" s="96"/>
      <c r="F2217" s="101"/>
    </row>
    <row r="2218" spans="1:6" ht="12.75">
      <c r="A2218" s="7"/>
      <c r="B2218" s="7"/>
      <c r="C2218" s="7"/>
      <c r="D2218" s="7"/>
      <c r="E2218" s="96"/>
      <c r="F2218" s="101"/>
    </row>
    <row r="2219" spans="1:6" ht="12.75">
      <c r="A2219" s="7"/>
      <c r="B2219" s="7"/>
      <c r="C2219" s="7"/>
      <c r="D2219" s="7"/>
      <c r="E2219" s="96"/>
      <c r="F2219" s="101"/>
    </row>
    <row r="2220" spans="1:6" ht="12.75">
      <c r="A2220" s="7"/>
      <c r="B2220" s="7"/>
      <c r="C2220" s="7"/>
      <c r="D2220" s="7"/>
      <c r="E2220" s="96"/>
      <c r="F2220" s="101"/>
    </row>
    <row r="2221" spans="1:6" ht="12.75">
      <c r="A2221" s="7"/>
      <c r="B2221" s="7"/>
      <c r="C2221" s="7"/>
      <c r="D2221" s="7"/>
      <c r="E2221" s="96"/>
      <c r="F2221" s="101"/>
    </row>
    <row r="2222" spans="1:6" ht="12.75">
      <c r="A2222" s="7"/>
      <c r="B2222" s="7"/>
      <c r="C2222" s="7"/>
      <c r="D2222" s="7"/>
      <c r="E2222" s="96"/>
      <c r="F2222" s="101"/>
    </row>
    <row r="2223" spans="1:6" ht="12.75">
      <c r="A2223" s="7"/>
      <c r="B2223" s="7"/>
      <c r="C2223" s="7"/>
      <c r="D2223" s="7"/>
      <c r="E2223" s="96"/>
      <c r="F2223" s="101"/>
    </row>
    <row r="2224" spans="1:6" ht="12.75">
      <c r="A2224" s="7"/>
      <c r="B2224" s="7"/>
      <c r="C2224" s="7"/>
      <c r="D2224" s="7"/>
      <c r="E2224" s="96"/>
      <c r="F2224" s="101"/>
    </row>
    <row r="2225" spans="1:6" ht="12.75">
      <c r="A2225" s="7"/>
      <c r="B2225" s="7"/>
      <c r="C2225" s="7"/>
      <c r="D2225" s="7"/>
      <c r="E2225" s="96"/>
      <c r="F2225" s="101"/>
    </row>
    <row r="2226" spans="1:6" ht="12.75">
      <c r="A2226" s="7"/>
      <c r="B2226" s="7"/>
      <c r="C2226" s="7"/>
      <c r="D2226" s="7"/>
      <c r="E2226" s="96"/>
      <c r="F2226" s="101"/>
    </row>
    <row r="2227" spans="1:6" ht="12.75">
      <c r="A2227" s="7"/>
      <c r="B2227" s="7"/>
      <c r="C2227" s="7"/>
      <c r="D2227" s="7"/>
      <c r="E2227" s="96"/>
      <c r="F2227" s="101"/>
    </row>
    <row r="2228" spans="1:6" ht="12.75">
      <c r="A2228" s="7"/>
      <c r="B2228" s="7"/>
      <c r="C2228" s="7"/>
      <c r="D2228" s="7"/>
      <c r="E2228" s="96"/>
      <c r="F2228" s="101"/>
    </row>
    <row r="2229" spans="1:6" ht="12.75">
      <c r="A2229" s="7"/>
      <c r="B2229" s="7"/>
      <c r="C2229" s="7"/>
      <c r="D2229" s="7"/>
      <c r="E2229" s="96"/>
      <c r="F2229" s="101"/>
    </row>
    <row r="2230" spans="1:6" ht="12.75">
      <c r="A2230" s="7"/>
      <c r="B2230" s="7"/>
      <c r="C2230" s="7"/>
      <c r="D2230" s="7"/>
      <c r="E2230" s="96"/>
      <c r="F2230" s="101"/>
    </row>
    <row r="2231" spans="1:6" ht="12.75">
      <c r="A2231" s="7"/>
      <c r="B2231" s="7"/>
      <c r="C2231" s="7"/>
      <c r="D2231" s="7"/>
      <c r="E2231" s="96"/>
      <c r="F2231" s="101"/>
    </row>
    <row r="2232" spans="1:6" ht="12.75">
      <c r="A2232" s="7"/>
      <c r="B2232" s="7"/>
      <c r="C2232" s="7"/>
      <c r="D2232" s="7"/>
      <c r="E2232" s="96"/>
      <c r="F2232" s="101"/>
    </row>
    <row r="2233" spans="1:6" ht="12.75">
      <c r="A2233" s="7"/>
      <c r="B2233" s="7"/>
      <c r="C2233" s="7"/>
      <c r="D2233" s="7"/>
      <c r="E2233" s="96"/>
      <c r="F2233" s="101"/>
    </row>
    <row r="2234" spans="1:6" ht="12.75">
      <c r="A2234" s="7"/>
      <c r="B2234" s="7"/>
      <c r="C2234" s="7"/>
      <c r="D2234" s="7"/>
      <c r="E2234" s="96"/>
      <c r="F2234" s="101"/>
    </row>
    <row r="2235" spans="1:6" ht="12.75">
      <c r="A2235" s="7"/>
      <c r="B2235" s="7"/>
      <c r="C2235" s="7"/>
      <c r="D2235" s="7"/>
      <c r="E2235" s="96"/>
      <c r="F2235" s="101"/>
    </row>
    <row r="2236" spans="1:6" ht="12.75">
      <c r="A2236" s="7"/>
      <c r="B2236" s="7"/>
      <c r="C2236" s="7"/>
      <c r="D2236" s="7"/>
      <c r="E2236" s="96"/>
      <c r="F2236" s="101"/>
    </row>
    <row r="2237" spans="1:6" ht="12.75">
      <c r="A2237" s="7"/>
      <c r="B2237" s="7"/>
      <c r="C2237" s="7"/>
      <c r="D2237" s="7"/>
      <c r="E2237" s="96"/>
      <c r="F2237" s="101"/>
    </row>
    <row r="2238" spans="1:6" ht="12.75">
      <c r="A2238" s="7"/>
      <c r="B2238" s="7"/>
      <c r="C2238" s="7"/>
      <c r="D2238" s="7"/>
      <c r="E2238" s="96"/>
      <c r="F2238" s="101"/>
    </row>
    <row r="2239" spans="1:6" ht="12.75">
      <c r="A2239" s="7"/>
      <c r="B2239" s="7"/>
      <c r="C2239" s="7"/>
      <c r="D2239" s="7"/>
      <c r="E2239" s="96"/>
      <c r="F2239" s="101"/>
    </row>
    <row r="2240" spans="1:6" ht="12.75">
      <c r="A2240" s="7"/>
      <c r="B2240" s="7"/>
      <c r="C2240" s="7"/>
      <c r="D2240" s="7"/>
      <c r="E2240" s="96"/>
      <c r="F2240" s="101"/>
    </row>
    <row r="2241" spans="1:6" ht="12.75">
      <c r="A2241" s="7"/>
      <c r="B2241" s="7"/>
      <c r="C2241" s="7"/>
      <c r="D2241" s="7"/>
      <c r="E2241" s="96"/>
      <c r="F2241" s="101"/>
    </row>
    <row r="2242" spans="1:6" ht="12.75">
      <c r="A2242" s="7"/>
      <c r="B2242" s="7"/>
      <c r="C2242" s="7"/>
      <c r="D2242" s="7"/>
      <c r="E2242" s="96"/>
      <c r="F2242" s="101"/>
    </row>
    <row r="2243" spans="1:6" ht="12.75">
      <c r="A2243" s="7"/>
      <c r="B2243" s="7"/>
      <c r="C2243" s="7"/>
      <c r="D2243" s="7"/>
      <c r="E2243" s="96"/>
      <c r="F2243" s="101"/>
    </row>
    <row r="2244" spans="1:6" ht="12.75">
      <c r="A2244" s="7"/>
      <c r="B2244" s="7"/>
      <c r="C2244" s="7"/>
      <c r="D2244" s="7"/>
      <c r="E2244" s="96"/>
      <c r="F2244" s="101"/>
    </row>
    <row r="2245" spans="1:6" ht="12.75">
      <c r="A2245" s="7"/>
      <c r="B2245" s="7"/>
      <c r="C2245" s="7"/>
      <c r="D2245" s="7"/>
      <c r="E2245" s="96"/>
      <c r="F2245" s="101"/>
    </row>
    <row r="2246" spans="1:6" ht="12.75">
      <c r="A2246" s="7"/>
      <c r="B2246" s="7"/>
      <c r="C2246" s="7"/>
      <c r="D2246" s="7"/>
      <c r="E2246" s="96"/>
      <c r="F2246" s="101"/>
    </row>
    <row r="2247" spans="1:6" ht="12.75">
      <c r="A2247" s="7"/>
      <c r="B2247" s="7"/>
      <c r="C2247" s="7"/>
      <c r="D2247" s="7"/>
      <c r="E2247" s="96"/>
      <c r="F2247" s="101"/>
    </row>
    <row r="2248" spans="1:6" ht="12.75">
      <c r="A2248" s="7"/>
      <c r="B2248" s="7"/>
      <c r="C2248" s="7"/>
      <c r="D2248" s="7"/>
      <c r="E2248" s="96"/>
      <c r="F2248" s="101"/>
    </row>
    <row r="2249" spans="1:6" ht="12.75">
      <c r="A2249" s="7"/>
      <c r="B2249" s="7"/>
      <c r="C2249" s="7"/>
      <c r="D2249" s="7"/>
      <c r="E2249" s="96"/>
      <c r="F2249" s="101"/>
    </row>
    <row r="2250" spans="1:6" ht="12.75">
      <c r="A2250" s="7"/>
      <c r="B2250" s="7"/>
      <c r="C2250" s="7"/>
      <c r="D2250" s="7"/>
      <c r="E2250" s="96"/>
      <c r="F2250" s="101"/>
    </row>
    <row r="2251" spans="1:6" ht="12.75">
      <c r="A2251" s="7"/>
      <c r="B2251" s="7"/>
      <c r="C2251" s="7"/>
      <c r="D2251" s="7"/>
      <c r="E2251" s="96"/>
      <c r="F2251" s="101"/>
    </row>
    <row r="2252" spans="1:6" ht="12.75">
      <c r="A2252" s="7"/>
      <c r="B2252" s="7"/>
      <c r="C2252" s="7"/>
      <c r="D2252" s="7"/>
      <c r="E2252" s="96"/>
      <c r="F2252" s="101"/>
    </row>
    <row r="2253" spans="1:6" ht="12.75">
      <c r="A2253" s="7"/>
      <c r="B2253" s="7"/>
      <c r="C2253" s="7"/>
      <c r="D2253" s="7"/>
      <c r="E2253" s="96"/>
      <c r="F2253" s="101"/>
    </row>
    <row r="2254" spans="1:6" ht="12.75">
      <c r="A2254" s="7"/>
      <c r="B2254" s="7"/>
      <c r="C2254" s="7"/>
      <c r="D2254" s="7"/>
      <c r="E2254" s="96"/>
      <c r="F2254" s="101"/>
    </row>
    <row r="2255" spans="1:6" ht="12.75">
      <c r="A2255" s="7"/>
      <c r="B2255" s="7"/>
      <c r="C2255" s="7"/>
      <c r="D2255" s="7"/>
      <c r="E2255" s="96"/>
      <c r="F2255" s="101"/>
    </row>
    <row r="2256" spans="1:6" ht="12.75">
      <c r="A2256" s="7"/>
      <c r="B2256" s="7"/>
      <c r="C2256" s="7"/>
      <c r="D2256" s="7"/>
      <c r="E2256" s="96"/>
      <c r="F2256" s="101"/>
    </row>
    <row r="2257" spans="1:6" ht="12.75">
      <c r="A2257" s="7"/>
      <c r="B2257" s="7"/>
      <c r="C2257" s="7"/>
      <c r="D2257" s="7"/>
      <c r="E2257" s="96"/>
      <c r="F2257" s="101"/>
    </row>
    <row r="2258" spans="1:6" ht="12.75">
      <c r="A2258" s="7"/>
      <c r="B2258" s="7"/>
      <c r="C2258" s="7"/>
      <c r="D2258" s="7"/>
      <c r="E2258" s="96"/>
      <c r="F2258" s="101"/>
    </row>
    <row r="2259" spans="1:6" ht="12.75">
      <c r="A2259" s="7"/>
      <c r="B2259" s="7"/>
      <c r="C2259" s="7"/>
      <c r="D2259" s="7"/>
      <c r="E2259" s="96"/>
      <c r="F2259" s="101"/>
    </row>
    <row r="2260" spans="1:6" ht="12.75">
      <c r="A2260" s="7"/>
      <c r="B2260" s="7"/>
      <c r="C2260" s="7"/>
      <c r="D2260" s="7"/>
      <c r="E2260" s="96"/>
      <c r="F2260" s="101"/>
    </row>
    <row r="2261" spans="1:6" ht="12.75">
      <c r="A2261" s="7"/>
      <c r="B2261" s="7"/>
      <c r="C2261" s="7"/>
      <c r="D2261" s="7"/>
      <c r="E2261" s="96"/>
      <c r="F2261" s="101"/>
    </row>
    <row r="2262" spans="1:6" ht="12.75">
      <c r="A2262" s="7"/>
      <c r="B2262" s="7"/>
      <c r="C2262" s="7"/>
      <c r="D2262" s="7"/>
      <c r="E2262" s="96"/>
      <c r="F2262" s="101"/>
    </row>
    <row r="2263" spans="1:6" ht="12.75">
      <c r="A2263" s="7"/>
      <c r="B2263" s="7"/>
      <c r="C2263" s="7"/>
      <c r="D2263" s="7"/>
      <c r="E2263" s="96"/>
      <c r="F2263" s="101"/>
    </row>
    <row r="2264" spans="1:6" ht="12.75">
      <c r="A2264" s="7"/>
      <c r="B2264" s="7"/>
      <c r="C2264" s="7"/>
      <c r="D2264" s="7"/>
      <c r="E2264" s="96"/>
      <c r="F2264" s="101"/>
    </row>
    <row r="2265" spans="1:6" ht="12.75">
      <c r="A2265" s="7"/>
      <c r="B2265" s="7"/>
      <c r="C2265" s="7"/>
      <c r="D2265" s="7"/>
      <c r="E2265" s="96"/>
      <c r="F2265" s="101"/>
    </row>
    <row r="2266" spans="1:6" ht="12.75">
      <c r="A2266" s="7"/>
      <c r="B2266" s="7"/>
      <c r="C2266" s="7"/>
      <c r="D2266" s="7"/>
      <c r="E2266" s="96"/>
      <c r="F2266" s="101"/>
    </row>
    <row r="2267" spans="1:6" ht="12.75">
      <c r="A2267" s="7"/>
      <c r="B2267" s="7"/>
      <c r="C2267" s="7"/>
      <c r="D2267" s="7"/>
      <c r="E2267" s="96"/>
      <c r="F2267" s="101"/>
    </row>
    <row r="2268" spans="1:6" ht="12.75">
      <c r="A2268" s="7"/>
      <c r="B2268" s="7"/>
      <c r="C2268" s="7"/>
      <c r="D2268" s="7"/>
      <c r="E2268" s="96"/>
      <c r="F2268" s="101"/>
    </row>
    <row r="2269" spans="1:6" ht="12.75">
      <c r="A2269" s="7"/>
      <c r="B2269" s="7"/>
      <c r="C2269" s="7"/>
      <c r="D2269" s="7"/>
      <c r="E2269" s="96"/>
      <c r="F2269" s="101"/>
    </row>
    <row r="2270" spans="1:6" ht="12.75">
      <c r="A2270" s="7"/>
      <c r="B2270" s="7"/>
      <c r="C2270" s="7"/>
      <c r="D2270" s="7"/>
      <c r="E2270" s="96"/>
      <c r="F2270" s="101"/>
    </row>
    <row r="2271" spans="1:6" ht="12.75">
      <c r="A2271" s="7"/>
      <c r="B2271" s="7"/>
      <c r="C2271" s="7"/>
      <c r="D2271" s="7"/>
      <c r="E2271" s="96"/>
      <c r="F2271" s="101"/>
    </row>
    <row r="2272" spans="1:6" ht="12.75">
      <c r="A2272" s="7"/>
      <c r="B2272" s="7"/>
      <c r="C2272" s="7"/>
      <c r="D2272" s="7"/>
      <c r="E2272" s="96"/>
      <c r="F2272" s="101"/>
    </row>
    <row r="2273" spans="1:6" ht="12.75">
      <c r="A2273" s="7"/>
      <c r="B2273" s="7"/>
      <c r="C2273" s="7"/>
      <c r="D2273" s="7"/>
      <c r="E2273" s="96"/>
      <c r="F2273" s="101"/>
    </row>
    <row r="2274" spans="1:6" ht="12.75">
      <c r="A2274" s="7"/>
      <c r="B2274" s="7"/>
      <c r="C2274" s="7"/>
      <c r="D2274" s="7"/>
      <c r="E2274" s="96"/>
      <c r="F2274" s="101"/>
    </row>
    <row r="2275" spans="1:6" ht="12.75">
      <c r="A2275" s="7"/>
      <c r="B2275" s="7"/>
      <c r="C2275" s="7"/>
      <c r="D2275" s="7"/>
      <c r="E2275" s="96"/>
      <c r="F2275" s="101"/>
    </row>
    <row r="2276" spans="1:6" ht="12.75">
      <c r="A2276" s="7"/>
      <c r="B2276" s="7"/>
      <c r="C2276" s="7"/>
      <c r="D2276" s="7"/>
      <c r="E2276" s="96"/>
      <c r="F2276" s="101"/>
    </row>
    <row r="2277" spans="1:6" ht="12.75">
      <c r="A2277" s="7"/>
      <c r="B2277" s="7"/>
      <c r="C2277" s="7"/>
      <c r="D2277" s="7"/>
      <c r="E2277" s="96"/>
      <c r="F2277" s="101"/>
    </row>
    <row r="2278" spans="1:6" ht="12.75">
      <c r="A2278" s="7"/>
      <c r="B2278" s="7"/>
      <c r="C2278" s="7"/>
      <c r="D2278" s="7"/>
      <c r="E2278" s="96"/>
      <c r="F2278" s="101"/>
    </row>
    <row r="2279" spans="1:6" ht="12.75">
      <c r="A2279" s="7"/>
      <c r="B2279" s="7"/>
      <c r="C2279" s="7"/>
      <c r="D2279" s="7"/>
      <c r="E2279" s="96"/>
      <c r="F2279" s="101"/>
    </row>
    <row r="2280" spans="1:6" ht="12.75">
      <c r="A2280" s="7"/>
      <c r="B2280" s="7"/>
      <c r="C2280" s="7"/>
      <c r="D2280" s="7"/>
      <c r="E2280" s="96"/>
      <c r="F2280" s="101"/>
    </row>
    <row r="2281" spans="1:6" ht="12.75">
      <c r="A2281" s="7"/>
      <c r="B2281" s="7"/>
      <c r="C2281" s="7"/>
      <c r="D2281" s="7"/>
      <c r="E2281" s="96"/>
      <c r="F2281" s="101"/>
    </row>
    <row r="2282" spans="1:6" ht="12.75">
      <c r="A2282" s="7"/>
      <c r="B2282" s="7"/>
      <c r="C2282" s="7"/>
      <c r="D2282" s="7"/>
      <c r="E2282" s="96"/>
      <c r="F2282" s="101"/>
    </row>
    <row r="2283" spans="1:6" ht="12.75">
      <c r="A2283" s="7"/>
      <c r="B2283" s="7"/>
      <c r="C2283" s="7"/>
      <c r="D2283" s="7"/>
      <c r="E2283" s="96"/>
      <c r="F2283" s="101"/>
    </row>
    <row r="2284" spans="1:6" ht="12.75">
      <c r="A2284" s="7"/>
      <c r="B2284" s="7"/>
      <c r="C2284" s="7"/>
      <c r="D2284" s="7"/>
      <c r="E2284" s="96"/>
      <c r="F2284" s="101"/>
    </row>
    <row r="2285" spans="1:6" ht="12.75">
      <c r="A2285" s="7"/>
      <c r="B2285" s="7"/>
      <c r="C2285" s="7"/>
      <c r="D2285" s="7"/>
      <c r="E2285" s="96"/>
      <c r="F2285" s="101"/>
    </row>
    <row r="2286" spans="1:6" ht="12.75">
      <c r="A2286" s="7"/>
      <c r="B2286" s="7"/>
      <c r="C2286" s="7"/>
      <c r="D2286" s="7"/>
      <c r="E2286" s="96"/>
      <c r="F2286" s="101"/>
    </row>
    <row r="2287" spans="1:6" ht="12.75">
      <c r="A2287" s="7"/>
      <c r="B2287" s="7"/>
      <c r="C2287" s="7"/>
      <c r="D2287" s="7"/>
      <c r="E2287" s="96"/>
      <c r="F2287" s="101"/>
    </row>
    <row r="2288" spans="1:6" ht="12.75">
      <c r="A2288" s="7"/>
      <c r="B2288" s="7"/>
      <c r="C2288" s="7"/>
      <c r="D2288" s="7"/>
      <c r="E2288" s="96"/>
      <c r="F2288" s="101"/>
    </row>
    <row r="2289" spans="1:6" ht="12.75">
      <c r="A2289" s="7"/>
      <c r="B2289" s="7"/>
      <c r="C2289" s="7"/>
      <c r="D2289" s="7"/>
      <c r="E2289" s="96"/>
      <c r="F2289" s="101"/>
    </row>
    <row r="2290" spans="1:6" ht="12.75">
      <c r="A2290" s="7"/>
      <c r="B2290" s="7"/>
      <c r="C2290" s="7"/>
      <c r="D2290" s="7"/>
      <c r="E2290" s="96"/>
      <c r="F2290" s="101"/>
    </row>
    <row r="2291" spans="1:6" ht="12.75">
      <c r="A2291" s="7"/>
      <c r="B2291" s="7"/>
      <c r="C2291" s="7"/>
      <c r="D2291" s="7"/>
      <c r="E2291" s="96"/>
      <c r="F2291" s="101"/>
    </row>
    <row r="2292" spans="1:6" ht="12.75">
      <c r="A2292" s="7"/>
      <c r="B2292" s="7"/>
      <c r="C2292" s="7"/>
      <c r="D2292" s="7"/>
      <c r="E2292" s="96"/>
      <c r="F2292" s="101"/>
    </row>
    <row r="2293" spans="1:6" ht="12.75">
      <c r="A2293" s="7"/>
      <c r="B2293" s="7"/>
      <c r="C2293" s="7"/>
      <c r="D2293" s="7"/>
      <c r="E2293" s="96"/>
      <c r="F2293" s="101"/>
    </row>
    <row r="2294" spans="1:6" ht="12.75">
      <c r="A2294" s="7"/>
      <c r="B2294" s="7"/>
      <c r="C2294" s="7"/>
      <c r="D2294" s="7"/>
      <c r="E2294" s="96"/>
      <c r="F2294" s="101"/>
    </row>
    <row r="2295" spans="1:6" ht="12.75">
      <c r="A2295" s="7"/>
      <c r="B2295" s="7"/>
      <c r="C2295" s="7"/>
      <c r="D2295" s="7"/>
      <c r="E2295" s="96"/>
      <c r="F2295" s="101"/>
    </row>
    <row r="2296" spans="1:6" ht="12.75">
      <c r="A2296" s="7"/>
      <c r="B2296" s="7"/>
      <c r="C2296" s="7"/>
      <c r="D2296" s="7"/>
      <c r="E2296" s="96"/>
      <c r="F2296" s="101"/>
    </row>
    <row r="2297" spans="1:6" ht="12.75">
      <c r="A2297" s="7"/>
      <c r="B2297" s="7"/>
      <c r="C2297" s="7"/>
      <c r="D2297" s="7"/>
      <c r="E2297" s="96"/>
      <c r="F2297" s="101"/>
    </row>
    <row r="2298" spans="1:6" ht="12.75">
      <c r="A2298" s="7"/>
      <c r="B2298" s="7"/>
      <c r="C2298" s="7"/>
      <c r="D2298" s="7"/>
      <c r="E2298" s="96"/>
      <c r="F2298" s="101"/>
    </row>
    <row r="2299" spans="1:6" ht="12.75">
      <c r="A2299" s="7"/>
      <c r="B2299" s="7"/>
      <c r="C2299" s="7"/>
      <c r="D2299" s="7"/>
      <c r="E2299" s="96"/>
      <c r="F2299" s="101"/>
    </row>
    <row r="2300" spans="1:6" ht="12.75">
      <c r="A2300" s="7"/>
      <c r="B2300" s="7"/>
      <c r="C2300" s="7"/>
      <c r="D2300" s="7"/>
      <c r="E2300" s="96"/>
      <c r="F2300" s="101"/>
    </row>
    <row r="2301" spans="1:6" ht="12.75">
      <c r="A2301" s="7"/>
      <c r="B2301" s="7"/>
      <c r="C2301" s="7"/>
      <c r="D2301" s="7"/>
      <c r="E2301" s="96"/>
      <c r="F2301" s="101"/>
    </row>
    <row r="2302" spans="1:6" ht="12.75">
      <c r="A2302" s="7"/>
      <c r="B2302" s="7"/>
      <c r="C2302" s="7"/>
      <c r="D2302" s="7"/>
      <c r="E2302" s="96"/>
      <c r="F2302" s="101"/>
    </row>
    <row r="2303" spans="1:6" ht="12.75">
      <c r="A2303" s="7"/>
      <c r="B2303" s="7"/>
      <c r="C2303" s="7"/>
      <c r="D2303" s="7"/>
      <c r="E2303" s="96"/>
      <c r="F2303" s="101"/>
    </row>
    <row r="2304" spans="1:6" ht="12.75">
      <c r="A2304" s="7"/>
      <c r="B2304" s="7"/>
      <c r="C2304" s="7"/>
      <c r="D2304" s="7"/>
      <c r="E2304" s="96"/>
      <c r="F2304" s="101"/>
    </row>
    <row r="2305" spans="1:6" ht="12.75">
      <c r="A2305" s="7"/>
      <c r="B2305" s="7"/>
      <c r="C2305" s="7"/>
      <c r="D2305" s="7"/>
      <c r="E2305" s="96"/>
      <c r="F2305" s="101"/>
    </row>
    <row r="2306" spans="1:6" ht="12.75">
      <c r="A2306" s="7"/>
      <c r="B2306" s="7"/>
      <c r="C2306" s="7"/>
      <c r="D2306" s="7"/>
      <c r="E2306" s="96"/>
      <c r="F2306" s="101"/>
    </row>
    <row r="2307" spans="1:6" ht="12.75">
      <c r="A2307" s="7"/>
      <c r="B2307" s="7"/>
      <c r="C2307" s="7"/>
      <c r="D2307" s="7"/>
      <c r="E2307" s="96"/>
      <c r="F2307" s="101"/>
    </row>
    <row r="2308" spans="1:6" ht="12.75">
      <c r="A2308" s="7"/>
      <c r="B2308" s="7"/>
      <c r="C2308" s="7"/>
      <c r="D2308" s="7"/>
      <c r="E2308" s="96"/>
      <c r="F2308" s="101"/>
    </row>
    <row r="2309" spans="1:6" ht="12.75">
      <c r="A2309" s="7"/>
      <c r="B2309" s="7"/>
      <c r="C2309" s="7"/>
      <c r="D2309" s="7"/>
      <c r="E2309" s="96"/>
      <c r="F2309" s="101"/>
    </row>
    <row r="2310" spans="1:6" ht="12.75">
      <c r="A2310" s="7"/>
      <c r="B2310" s="7"/>
      <c r="C2310" s="7"/>
      <c r="D2310" s="7"/>
      <c r="E2310" s="96"/>
      <c r="F2310" s="101"/>
    </row>
    <row r="2311" spans="1:6" ht="12.75">
      <c r="A2311" s="7"/>
      <c r="B2311" s="7"/>
      <c r="C2311" s="7"/>
      <c r="D2311" s="7"/>
      <c r="E2311" s="96"/>
      <c r="F2311" s="101"/>
    </row>
    <row r="2312" spans="1:6" ht="12.75">
      <c r="A2312" s="7"/>
      <c r="B2312" s="7"/>
      <c r="C2312" s="7"/>
      <c r="D2312" s="7"/>
      <c r="E2312" s="96"/>
      <c r="F2312" s="101"/>
    </row>
    <row r="2313" spans="1:6" ht="12.75">
      <c r="A2313" s="7"/>
      <c r="B2313" s="7"/>
      <c r="C2313" s="7"/>
      <c r="D2313" s="7"/>
      <c r="E2313" s="96"/>
      <c r="F2313" s="101"/>
    </row>
    <row r="2314" spans="1:6" ht="12.75">
      <c r="A2314" s="7"/>
      <c r="B2314" s="7"/>
      <c r="C2314" s="7"/>
      <c r="D2314" s="7"/>
      <c r="E2314" s="96"/>
      <c r="F2314" s="101"/>
    </row>
    <row r="2315" spans="1:6" ht="12.75">
      <c r="A2315" s="7"/>
      <c r="B2315" s="7"/>
      <c r="C2315" s="7"/>
      <c r="D2315" s="7"/>
      <c r="E2315" s="96"/>
      <c r="F2315" s="101"/>
    </row>
    <row r="2316" spans="1:6" ht="12.75">
      <c r="A2316" s="7"/>
      <c r="B2316" s="7"/>
      <c r="C2316" s="7"/>
      <c r="D2316" s="7"/>
      <c r="E2316" s="96"/>
      <c r="F2316" s="101"/>
    </row>
    <row r="2317" spans="1:6" ht="12.75">
      <c r="A2317" s="7"/>
      <c r="B2317" s="7"/>
      <c r="C2317" s="7"/>
      <c r="D2317" s="7"/>
      <c r="E2317" s="96"/>
      <c r="F2317" s="101"/>
    </row>
    <row r="2318" spans="1:6" ht="12.75">
      <c r="A2318" s="7"/>
      <c r="B2318" s="7"/>
      <c r="C2318" s="7"/>
      <c r="D2318" s="7"/>
      <c r="E2318" s="96"/>
      <c r="F2318" s="101"/>
    </row>
    <row r="2319" spans="1:6" ht="12.75">
      <c r="A2319" s="7"/>
      <c r="B2319" s="7"/>
      <c r="C2319" s="7"/>
      <c r="D2319" s="7"/>
      <c r="E2319" s="96"/>
      <c r="F2319" s="101"/>
    </row>
    <row r="2320" spans="1:6" ht="12.75">
      <c r="A2320" s="7"/>
      <c r="B2320" s="7"/>
      <c r="C2320" s="7"/>
      <c r="D2320" s="7"/>
      <c r="E2320" s="96"/>
      <c r="F2320" s="101"/>
    </row>
    <row r="2321" spans="1:6" ht="12.75">
      <c r="A2321" s="7"/>
      <c r="B2321" s="7"/>
      <c r="C2321" s="7"/>
      <c r="D2321" s="7"/>
      <c r="E2321" s="96"/>
      <c r="F2321" s="101"/>
    </row>
    <row r="2322" spans="1:6" ht="12.75">
      <c r="A2322" s="7"/>
      <c r="B2322" s="7"/>
      <c r="C2322" s="7"/>
      <c r="D2322" s="7"/>
      <c r="E2322" s="96"/>
      <c r="F2322" s="101"/>
    </row>
    <row r="2323" spans="1:6" ht="12.75">
      <c r="A2323" s="7"/>
      <c r="B2323" s="7"/>
      <c r="C2323" s="7"/>
      <c r="D2323" s="7"/>
      <c r="E2323" s="96"/>
      <c r="F2323" s="101"/>
    </row>
    <row r="2324" spans="1:6" ht="12.75">
      <c r="A2324" s="7"/>
      <c r="B2324" s="7"/>
      <c r="C2324" s="7"/>
      <c r="D2324" s="7"/>
      <c r="E2324" s="96"/>
      <c r="F2324" s="101"/>
    </row>
    <row r="2325" spans="1:6" ht="12.75">
      <c r="A2325" s="7"/>
      <c r="B2325" s="7"/>
      <c r="C2325" s="7"/>
      <c r="D2325" s="7"/>
      <c r="E2325" s="96"/>
      <c r="F2325" s="101"/>
    </row>
    <row r="2326" spans="1:6" ht="12.75">
      <c r="A2326" s="7"/>
      <c r="B2326" s="7"/>
      <c r="C2326" s="7"/>
      <c r="D2326" s="7"/>
      <c r="E2326" s="96"/>
      <c r="F2326" s="101"/>
    </row>
    <row r="2327" spans="1:6" ht="12.75">
      <c r="A2327" s="7"/>
      <c r="B2327" s="7"/>
      <c r="C2327" s="7"/>
      <c r="D2327" s="7"/>
      <c r="E2327" s="96"/>
      <c r="F2327" s="101"/>
    </row>
    <row r="2328" spans="1:6" ht="12.75">
      <c r="A2328" s="7"/>
      <c r="B2328" s="7"/>
      <c r="C2328" s="7"/>
      <c r="D2328" s="7"/>
      <c r="E2328" s="96"/>
      <c r="F2328" s="101"/>
    </row>
    <row r="2329" spans="1:6" ht="12.75">
      <c r="A2329" s="7"/>
      <c r="B2329" s="7"/>
      <c r="C2329" s="7"/>
      <c r="D2329" s="7"/>
      <c r="E2329" s="96"/>
      <c r="F2329" s="101"/>
    </row>
    <row r="2330" spans="1:6" ht="12.75">
      <c r="A2330" s="7"/>
      <c r="B2330" s="7"/>
      <c r="C2330" s="7"/>
      <c r="D2330" s="7"/>
      <c r="E2330" s="96"/>
      <c r="F2330" s="101"/>
    </row>
    <row r="2331" spans="1:6" ht="12.75">
      <c r="A2331" s="7"/>
      <c r="B2331" s="7"/>
      <c r="C2331" s="7"/>
      <c r="D2331" s="7"/>
      <c r="E2331" s="96"/>
      <c r="F2331" s="101"/>
    </row>
    <row r="2332" spans="1:6" ht="12.75">
      <c r="A2332" s="7"/>
      <c r="B2332" s="7"/>
      <c r="C2332" s="7"/>
      <c r="D2332" s="7"/>
      <c r="E2332" s="96"/>
      <c r="F2332" s="101"/>
    </row>
    <row r="2333" spans="1:6" ht="12.75">
      <c r="A2333" s="7"/>
      <c r="B2333" s="7"/>
      <c r="C2333" s="7"/>
      <c r="D2333" s="7"/>
      <c r="E2333" s="96"/>
      <c r="F2333" s="101"/>
    </row>
    <row r="2334" spans="1:6" ht="12.75">
      <c r="A2334" s="7"/>
      <c r="B2334" s="7"/>
      <c r="C2334" s="7"/>
      <c r="D2334" s="7"/>
      <c r="E2334" s="96"/>
      <c r="F2334" s="101"/>
    </row>
    <row r="2335" spans="1:6" ht="12.75">
      <c r="A2335" s="7"/>
      <c r="B2335" s="7"/>
      <c r="C2335" s="7"/>
      <c r="D2335" s="7"/>
      <c r="E2335" s="96"/>
      <c r="F2335" s="101"/>
    </row>
    <row r="2336" spans="1:6" ht="12.75">
      <c r="A2336" s="7"/>
      <c r="B2336" s="7"/>
      <c r="C2336" s="7"/>
      <c r="D2336" s="7"/>
      <c r="E2336" s="96"/>
      <c r="F2336" s="101"/>
    </row>
    <row r="2337" spans="1:6" ht="12.75">
      <c r="A2337" s="7"/>
      <c r="B2337" s="7"/>
      <c r="C2337" s="7"/>
      <c r="D2337" s="7"/>
      <c r="E2337" s="96"/>
      <c r="F2337" s="101"/>
    </row>
    <row r="2338" spans="1:6" ht="12.75">
      <c r="A2338" s="7"/>
      <c r="B2338" s="7"/>
      <c r="C2338" s="7"/>
      <c r="D2338" s="7"/>
      <c r="E2338" s="96"/>
      <c r="F2338" s="101"/>
    </row>
    <row r="2339" spans="1:6" ht="12.75">
      <c r="A2339" s="7"/>
      <c r="B2339" s="7"/>
      <c r="C2339" s="7"/>
      <c r="D2339" s="7"/>
      <c r="E2339" s="96"/>
      <c r="F2339" s="101"/>
    </row>
    <row r="2340" spans="1:6" ht="12.75">
      <c r="A2340" s="7"/>
      <c r="B2340" s="7"/>
      <c r="C2340" s="7"/>
      <c r="D2340" s="7"/>
      <c r="E2340" s="96"/>
      <c r="F2340" s="101"/>
    </row>
    <row r="2341" spans="1:6" ht="12.75">
      <c r="A2341" s="7"/>
      <c r="B2341" s="7"/>
      <c r="C2341" s="7"/>
      <c r="D2341" s="7"/>
      <c r="E2341" s="96"/>
      <c r="F2341" s="101"/>
    </row>
    <row r="2342" spans="1:6" ht="12.75">
      <c r="A2342" s="7"/>
      <c r="B2342" s="7"/>
      <c r="C2342" s="7"/>
      <c r="D2342" s="7"/>
      <c r="E2342" s="96"/>
      <c r="F2342" s="101"/>
    </row>
    <row r="2343" spans="1:6" ht="12.75">
      <c r="A2343" s="7"/>
      <c r="B2343" s="7"/>
      <c r="C2343" s="7"/>
      <c r="D2343" s="7"/>
      <c r="E2343" s="96"/>
      <c r="F2343" s="101"/>
    </row>
    <row r="2344" spans="1:6" ht="12.75">
      <c r="A2344" s="7"/>
      <c r="B2344" s="7"/>
      <c r="C2344" s="7"/>
      <c r="D2344" s="7"/>
      <c r="E2344" s="96"/>
      <c r="F2344" s="101"/>
    </row>
    <row r="2345" spans="1:6" ht="12.75">
      <c r="A2345" s="7"/>
      <c r="B2345" s="7"/>
      <c r="C2345" s="7"/>
      <c r="D2345" s="7"/>
      <c r="E2345" s="96"/>
      <c r="F2345" s="101"/>
    </row>
    <row r="2346" spans="1:6" ht="12.75">
      <c r="A2346" s="7"/>
      <c r="B2346" s="7"/>
      <c r="C2346" s="7"/>
      <c r="D2346" s="7"/>
      <c r="E2346" s="96"/>
      <c r="F2346" s="101"/>
    </row>
    <row r="2347" spans="1:6" ht="12.75">
      <c r="A2347" s="7"/>
      <c r="B2347" s="7"/>
      <c r="C2347" s="7"/>
      <c r="D2347" s="7"/>
      <c r="E2347" s="96"/>
      <c r="F2347" s="101"/>
    </row>
    <row r="2348" spans="1:6" ht="12.75">
      <c r="A2348" s="7"/>
      <c r="B2348" s="7"/>
      <c r="C2348" s="7"/>
      <c r="D2348" s="7"/>
      <c r="E2348" s="96"/>
      <c r="F2348" s="101"/>
    </row>
    <row r="2349" spans="1:6" ht="12.75">
      <c r="A2349" s="7"/>
      <c r="B2349" s="7"/>
      <c r="C2349" s="7"/>
      <c r="D2349" s="7"/>
      <c r="E2349" s="96"/>
      <c r="F2349" s="101"/>
    </row>
    <row r="2350" spans="1:6" ht="12.75">
      <c r="A2350" s="7"/>
      <c r="B2350" s="7"/>
      <c r="C2350" s="7"/>
      <c r="D2350" s="7"/>
      <c r="E2350" s="96"/>
      <c r="F2350" s="101"/>
    </row>
    <row r="2351" spans="1:6" ht="12.75">
      <c r="A2351" s="7"/>
      <c r="B2351" s="7"/>
      <c r="C2351" s="7"/>
      <c r="D2351" s="7"/>
      <c r="E2351" s="96"/>
      <c r="F2351" s="101"/>
    </row>
    <row r="2352" spans="1:6" ht="12.75">
      <c r="A2352" s="7"/>
      <c r="B2352" s="7"/>
      <c r="C2352" s="7"/>
      <c r="D2352" s="7"/>
      <c r="E2352" s="96"/>
      <c r="F2352" s="101"/>
    </row>
    <row r="2353" spans="1:6" ht="12.75">
      <c r="A2353" s="7"/>
      <c r="B2353" s="7"/>
      <c r="C2353" s="7"/>
      <c r="D2353" s="7"/>
      <c r="E2353" s="96"/>
      <c r="F2353" s="101"/>
    </row>
    <row r="2354" spans="1:6" ht="12.75">
      <c r="A2354" s="7"/>
      <c r="B2354" s="7"/>
      <c r="C2354" s="7"/>
      <c r="D2354" s="7"/>
      <c r="E2354" s="96"/>
      <c r="F2354" s="101"/>
    </row>
    <row r="2355" spans="1:6" ht="12.75">
      <c r="A2355" s="7"/>
      <c r="B2355" s="7"/>
      <c r="C2355" s="7"/>
      <c r="D2355" s="7"/>
      <c r="E2355" s="96"/>
      <c r="F2355" s="101"/>
    </row>
    <row r="2356" spans="1:6" ht="12.75">
      <c r="A2356" s="7"/>
      <c r="B2356" s="7"/>
      <c r="C2356" s="7"/>
      <c r="D2356" s="7"/>
      <c r="E2356" s="96"/>
      <c r="F2356" s="101"/>
    </row>
    <row r="2357" spans="1:6" ht="12.75">
      <c r="A2357" s="7"/>
      <c r="B2357" s="7"/>
      <c r="C2357" s="7"/>
      <c r="D2357" s="7"/>
      <c r="E2357" s="96"/>
      <c r="F2357" s="101"/>
    </row>
    <row r="2358" spans="1:6" ht="12.75">
      <c r="A2358" s="7"/>
      <c r="B2358" s="7"/>
      <c r="C2358" s="7"/>
      <c r="D2358" s="7"/>
      <c r="E2358" s="96"/>
      <c r="F2358" s="101"/>
    </row>
    <row r="2359" spans="1:6" ht="12.75">
      <c r="A2359" s="7"/>
      <c r="B2359" s="7"/>
      <c r="C2359" s="7"/>
      <c r="D2359" s="7"/>
      <c r="E2359" s="96"/>
      <c r="F2359" s="101"/>
    </row>
    <row r="2360" spans="1:6" ht="12.75">
      <c r="A2360" s="7"/>
      <c r="B2360" s="7"/>
      <c r="C2360" s="7"/>
      <c r="D2360" s="7"/>
      <c r="E2360" s="96"/>
      <c r="F2360" s="101"/>
    </row>
    <row r="2361" spans="1:6" ht="12.75">
      <c r="A2361" s="7"/>
      <c r="B2361" s="7"/>
      <c r="C2361" s="7"/>
      <c r="D2361" s="7"/>
      <c r="E2361" s="96"/>
      <c r="F2361" s="101"/>
    </row>
    <row r="2362" spans="1:6" ht="12.75">
      <c r="A2362" s="7"/>
      <c r="B2362" s="7"/>
      <c r="C2362" s="7"/>
      <c r="D2362" s="7"/>
      <c r="E2362" s="96"/>
      <c r="F2362" s="101"/>
    </row>
    <row r="2363" spans="1:6" ht="12.75">
      <c r="A2363" s="7"/>
      <c r="B2363" s="7"/>
      <c r="C2363" s="7"/>
      <c r="D2363" s="7"/>
      <c r="E2363" s="96"/>
      <c r="F2363" s="101"/>
    </row>
    <row r="2364" spans="1:6" ht="12.75">
      <c r="A2364" s="7"/>
      <c r="B2364" s="7"/>
      <c r="C2364" s="7"/>
      <c r="D2364" s="7"/>
      <c r="E2364" s="96"/>
      <c r="F2364" s="101"/>
    </row>
    <row r="2365" spans="1:6" ht="12.75">
      <c r="A2365" s="7"/>
      <c r="B2365" s="7"/>
      <c r="C2365" s="7"/>
      <c r="D2365" s="7"/>
      <c r="E2365" s="96"/>
      <c r="F2365" s="101"/>
    </row>
    <row r="2366" spans="1:6" ht="12.75">
      <c r="A2366" s="7"/>
      <c r="B2366" s="7"/>
      <c r="C2366" s="7"/>
      <c r="D2366" s="7"/>
      <c r="E2366" s="96"/>
      <c r="F2366" s="101"/>
    </row>
    <row r="2367" spans="1:6" ht="12.75">
      <c r="A2367" s="7"/>
      <c r="B2367" s="7"/>
      <c r="C2367" s="7"/>
      <c r="D2367" s="7"/>
      <c r="E2367" s="96"/>
      <c r="F2367" s="101"/>
    </row>
    <row r="2368" spans="1:6" ht="12.75">
      <c r="A2368" s="7"/>
      <c r="B2368" s="7"/>
      <c r="C2368" s="7"/>
      <c r="D2368" s="7"/>
      <c r="E2368" s="96"/>
      <c r="F2368" s="101"/>
    </row>
    <row r="2369" spans="1:6" ht="12.75">
      <c r="A2369" s="7"/>
      <c r="B2369" s="7"/>
      <c r="C2369" s="7"/>
      <c r="D2369" s="7"/>
      <c r="E2369" s="96"/>
      <c r="F2369" s="101"/>
    </row>
    <row r="2370" spans="1:6" ht="12.75">
      <c r="A2370" s="7"/>
      <c r="B2370" s="7"/>
      <c r="C2370" s="7"/>
      <c r="D2370" s="7"/>
      <c r="E2370" s="96"/>
      <c r="F2370" s="101"/>
    </row>
    <row r="2371" spans="1:6" ht="12.75">
      <c r="A2371" s="7"/>
      <c r="B2371" s="7"/>
      <c r="C2371" s="7"/>
      <c r="D2371" s="7"/>
      <c r="E2371" s="96"/>
      <c r="F2371" s="101"/>
    </row>
    <row r="2372" spans="1:6" ht="12.75">
      <c r="A2372" s="7"/>
      <c r="B2372" s="7"/>
      <c r="C2372" s="7"/>
      <c r="D2372" s="7"/>
      <c r="E2372" s="96"/>
      <c r="F2372" s="101"/>
    </row>
    <row r="2373" spans="1:6" ht="12.75">
      <c r="A2373" s="7"/>
      <c r="B2373" s="7"/>
      <c r="C2373" s="7"/>
      <c r="D2373" s="7"/>
      <c r="E2373" s="96"/>
      <c r="F2373" s="101"/>
    </row>
    <row r="2374" spans="1:6" ht="12.75">
      <c r="A2374" s="7"/>
      <c r="B2374" s="7"/>
      <c r="C2374" s="7"/>
      <c r="D2374" s="7"/>
      <c r="E2374" s="96"/>
      <c r="F2374" s="101"/>
    </row>
    <row r="2375" spans="1:6" ht="12.75">
      <c r="A2375" s="7"/>
      <c r="B2375" s="7"/>
      <c r="C2375" s="7"/>
      <c r="D2375" s="7"/>
      <c r="E2375" s="96"/>
      <c r="F2375" s="101"/>
    </row>
    <row r="2376" spans="1:6" ht="12.75">
      <c r="A2376" s="7"/>
      <c r="B2376" s="7"/>
      <c r="C2376" s="7"/>
      <c r="D2376" s="7"/>
      <c r="E2376" s="96"/>
      <c r="F2376" s="101"/>
    </row>
    <row r="2377" spans="1:6" ht="12.75">
      <c r="A2377" s="7"/>
      <c r="B2377" s="7"/>
      <c r="C2377" s="7"/>
      <c r="D2377" s="7"/>
      <c r="E2377" s="96"/>
      <c r="F2377" s="101"/>
    </row>
    <row r="2378" spans="1:6" ht="12.75">
      <c r="A2378" s="7"/>
      <c r="B2378" s="7"/>
      <c r="C2378" s="7"/>
      <c r="D2378" s="7"/>
      <c r="E2378" s="96"/>
      <c r="F2378" s="101"/>
    </row>
    <row r="2379" spans="1:6" ht="12.75">
      <c r="A2379" s="7"/>
      <c r="B2379" s="7"/>
      <c r="C2379" s="7"/>
      <c r="D2379" s="7"/>
      <c r="E2379" s="96"/>
      <c r="F2379" s="101"/>
    </row>
    <row r="2380" spans="1:6" ht="12.75">
      <c r="A2380" s="7"/>
      <c r="B2380" s="7"/>
      <c r="C2380" s="7"/>
      <c r="D2380" s="7"/>
      <c r="E2380" s="96"/>
      <c r="F2380" s="101"/>
    </row>
    <row r="2381" spans="1:6" ht="12.75">
      <c r="A2381" s="7"/>
      <c r="B2381" s="7"/>
      <c r="C2381" s="7"/>
      <c r="D2381" s="7"/>
      <c r="E2381" s="96"/>
      <c r="F2381" s="101"/>
    </row>
    <row r="2382" spans="1:6" ht="12.75">
      <c r="A2382" s="7"/>
      <c r="B2382" s="7"/>
      <c r="C2382" s="7"/>
      <c r="D2382" s="7"/>
      <c r="E2382" s="96"/>
      <c r="F2382" s="101"/>
    </row>
    <row r="2383" spans="1:6" ht="12.75">
      <c r="A2383" s="7"/>
      <c r="B2383" s="7"/>
      <c r="C2383" s="7"/>
      <c r="D2383" s="7"/>
      <c r="E2383" s="96"/>
      <c r="F2383" s="101"/>
    </row>
    <row r="2384" spans="1:6" ht="12.75">
      <c r="A2384" s="7"/>
      <c r="B2384" s="7"/>
      <c r="C2384" s="7"/>
      <c r="D2384" s="7"/>
      <c r="E2384" s="96"/>
      <c r="F2384" s="101"/>
    </row>
    <row r="2385" spans="1:6" ht="12.75">
      <c r="A2385" s="7"/>
      <c r="B2385" s="7"/>
      <c r="C2385" s="7"/>
      <c r="D2385" s="7"/>
      <c r="E2385" s="96"/>
      <c r="F2385" s="101"/>
    </row>
    <row r="2386" spans="1:6" ht="12.75">
      <c r="A2386" s="7"/>
      <c r="B2386" s="7"/>
      <c r="C2386" s="7"/>
      <c r="D2386" s="7"/>
      <c r="E2386" s="96"/>
      <c r="F2386" s="101"/>
    </row>
    <row r="2387" spans="1:6" ht="12.75">
      <c r="A2387" s="7"/>
      <c r="B2387" s="7"/>
      <c r="C2387" s="7"/>
      <c r="D2387" s="7"/>
      <c r="E2387" s="96"/>
      <c r="F2387" s="101"/>
    </row>
    <row r="2388" spans="1:6" ht="12.75">
      <c r="A2388" s="7"/>
      <c r="B2388" s="7"/>
      <c r="C2388" s="7"/>
      <c r="D2388" s="7"/>
      <c r="E2388" s="96"/>
      <c r="F2388" s="101"/>
    </row>
    <row r="2389" spans="1:6" ht="12.75">
      <c r="A2389" s="7"/>
      <c r="B2389" s="7"/>
      <c r="C2389" s="7"/>
      <c r="D2389" s="7"/>
      <c r="E2389" s="96"/>
      <c r="F2389" s="101"/>
    </row>
    <row r="2390" spans="1:6" ht="12.75">
      <c r="A2390" s="7"/>
      <c r="B2390" s="7"/>
      <c r="C2390" s="7"/>
      <c r="D2390" s="7"/>
      <c r="E2390" s="96"/>
      <c r="F2390" s="101"/>
    </row>
    <row r="2391" spans="1:6" ht="12.75">
      <c r="A2391" s="7"/>
      <c r="B2391" s="7"/>
      <c r="C2391" s="7"/>
      <c r="D2391" s="7"/>
      <c r="E2391" s="96"/>
      <c r="F2391" s="101"/>
    </row>
    <row r="2392" spans="1:6" ht="12.75">
      <c r="A2392" s="7"/>
      <c r="B2392" s="7"/>
      <c r="C2392" s="7"/>
      <c r="D2392" s="7"/>
      <c r="E2392" s="96"/>
      <c r="F2392" s="101"/>
    </row>
    <row r="2393" spans="1:6" ht="12.75">
      <c r="A2393" s="7"/>
      <c r="B2393" s="7"/>
      <c r="C2393" s="7"/>
      <c r="D2393" s="7"/>
      <c r="E2393" s="96"/>
      <c r="F2393" s="101"/>
    </row>
    <row r="2394" spans="1:6" ht="12.75">
      <c r="A2394" s="7"/>
      <c r="B2394" s="7"/>
      <c r="C2394" s="7"/>
      <c r="D2394" s="7"/>
      <c r="E2394" s="96"/>
      <c r="F2394" s="101"/>
    </row>
    <row r="2395" spans="1:6" ht="12.75">
      <c r="A2395" s="7"/>
      <c r="B2395" s="7"/>
      <c r="C2395" s="7"/>
      <c r="D2395" s="7"/>
      <c r="E2395" s="96"/>
      <c r="F2395" s="101"/>
    </row>
    <row r="2396" spans="1:6" ht="12.75">
      <c r="A2396" s="7"/>
      <c r="B2396" s="7"/>
      <c r="C2396" s="7"/>
      <c r="D2396" s="7"/>
      <c r="E2396" s="96"/>
      <c r="F2396" s="101"/>
    </row>
    <row r="2397" spans="1:6" ht="12.75">
      <c r="A2397" s="7"/>
      <c r="B2397" s="7"/>
      <c r="C2397" s="7"/>
      <c r="D2397" s="7"/>
      <c r="E2397" s="96"/>
      <c r="F2397" s="101"/>
    </row>
    <row r="2398" spans="1:6" ht="12.75">
      <c r="A2398" s="7"/>
      <c r="B2398" s="7"/>
      <c r="C2398" s="7"/>
      <c r="D2398" s="7"/>
      <c r="E2398" s="96"/>
      <c r="F2398" s="101"/>
    </row>
    <row r="2399" spans="1:6" ht="12.75">
      <c r="A2399" s="7"/>
      <c r="B2399" s="7"/>
      <c r="C2399" s="7"/>
      <c r="D2399" s="7"/>
      <c r="E2399" s="96"/>
      <c r="F2399" s="101"/>
    </row>
    <row r="2400" spans="1:6" ht="12.75">
      <c r="A2400" s="7"/>
      <c r="B2400" s="7"/>
      <c r="C2400" s="7"/>
      <c r="D2400" s="7"/>
      <c r="E2400" s="96"/>
      <c r="F2400" s="101"/>
    </row>
    <row r="2401" spans="1:6" ht="12.75">
      <c r="A2401" s="7"/>
      <c r="B2401" s="7"/>
      <c r="C2401" s="7"/>
      <c r="D2401" s="7"/>
      <c r="E2401" s="96"/>
      <c r="F2401" s="101"/>
    </row>
    <row r="2402" spans="1:6" ht="12.75">
      <c r="A2402" s="7"/>
      <c r="B2402" s="7"/>
      <c r="C2402" s="7"/>
      <c r="D2402" s="7"/>
      <c r="E2402" s="96"/>
      <c r="F2402" s="101"/>
    </row>
    <row r="2403" spans="1:6" ht="12.75">
      <c r="A2403" s="7"/>
      <c r="B2403" s="7"/>
      <c r="C2403" s="7"/>
      <c r="D2403" s="7"/>
      <c r="E2403" s="96"/>
      <c r="F2403" s="101"/>
    </row>
    <row r="2404" spans="1:6" ht="12.75">
      <c r="A2404" s="7"/>
      <c r="B2404" s="7"/>
      <c r="C2404" s="7"/>
      <c r="D2404" s="7"/>
      <c r="E2404" s="96"/>
      <c r="F2404" s="101"/>
    </row>
    <row r="2405" spans="1:6" ht="12.75">
      <c r="A2405" s="7"/>
      <c r="B2405" s="7"/>
      <c r="C2405" s="7"/>
      <c r="D2405" s="7"/>
      <c r="E2405" s="96"/>
      <c r="F2405" s="101"/>
    </row>
    <row r="2406" spans="1:6" ht="12.75">
      <c r="A2406" s="7"/>
      <c r="B2406" s="7"/>
      <c r="C2406" s="7"/>
      <c r="D2406" s="7"/>
      <c r="E2406" s="96"/>
      <c r="F2406" s="101"/>
    </row>
    <row r="2407" spans="1:6" ht="12.75">
      <c r="A2407" s="7"/>
      <c r="B2407" s="7"/>
      <c r="C2407" s="7"/>
      <c r="D2407" s="7"/>
      <c r="E2407" s="96"/>
      <c r="F2407" s="101"/>
    </row>
    <row r="2408" spans="1:6" ht="12.75">
      <c r="A2408" s="7"/>
      <c r="B2408" s="7"/>
      <c r="C2408" s="7"/>
      <c r="D2408" s="7"/>
      <c r="E2408" s="96"/>
      <c r="F2408" s="101"/>
    </row>
    <row r="2409" spans="1:6" ht="12.75">
      <c r="A2409" s="7"/>
      <c r="B2409" s="7"/>
      <c r="C2409" s="7"/>
      <c r="D2409" s="7"/>
      <c r="E2409" s="96"/>
      <c r="F2409" s="101"/>
    </row>
    <row r="2410" spans="1:6" ht="12.75">
      <c r="A2410" s="7"/>
      <c r="B2410" s="7"/>
      <c r="C2410" s="7"/>
      <c r="D2410" s="7"/>
      <c r="E2410" s="96"/>
      <c r="F2410" s="101"/>
    </row>
    <row r="2411" spans="1:6" ht="12.75">
      <c r="A2411" s="7"/>
      <c r="B2411" s="7"/>
      <c r="C2411" s="7"/>
      <c r="D2411" s="7"/>
      <c r="E2411" s="96"/>
      <c r="F2411" s="101"/>
    </row>
    <row r="2412" spans="1:6" ht="12.75">
      <c r="A2412" s="7"/>
      <c r="B2412" s="7"/>
      <c r="C2412" s="7"/>
      <c r="D2412" s="7"/>
      <c r="E2412" s="96"/>
      <c r="F2412" s="101"/>
    </row>
    <row r="2413" spans="1:6" ht="12.75">
      <c r="A2413" s="7"/>
      <c r="B2413" s="7"/>
      <c r="C2413" s="7"/>
      <c r="D2413" s="7"/>
      <c r="E2413" s="96"/>
      <c r="F2413" s="101"/>
    </row>
    <row r="2414" spans="1:6" ht="12.75">
      <c r="A2414" s="7"/>
      <c r="B2414" s="7"/>
      <c r="C2414" s="7"/>
      <c r="D2414" s="7"/>
      <c r="E2414" s="96"/>
      <c r="F2414" s="101"/>
    </row>
    <row r="2415" spans="1:6" ht="12.75">
      <c r="A2415" s="7"/>
      <c r="B2415" s="7"/>
      <c r="C2415" s="7"/>
      <c r="D2415" s="7"/>
      <c r="E2415" s="96"/>
      <c r="F2415" s="101"/>
    </row>
    <row r="2416" spans="1:6" ht="12.75">
      <c r="A2416" s="7"/>
      <c r="B2416" s="7"/>
      <c r="C2416" s="7"/>
      <c r="D2416" s="7"/>
      <c r="E2416" s="96"/>
      <c r="F2416" s="101"/>
    </row>
    <row r="2417" spans="1:6" ht="12.75">
      <c r="A2417" s="7"/>
      <c r="B2417" s="7"/>
      <c r="C2417" s="7"/>
      <c r="D2417" s="7"/>
      <c r="E2417" s="96"/>
      <c r="F2417" s="101"/>
    </row>
    <row r="2418" spans="1:6" ht="12.75">
      <c r="A2418" s="7"/>
      <c r="B2418" s="7"/>
      <c r="C2418" s="7"/>
      <c r="D2418" s="7"/>
      <c r="E2418" s="96"/>
      <c r="F2418" s="101"/>
    </row>
    <row r="2419" spans="1:6" ht="12.75">
      <c r="A2419" s="7"/>
      <c r="B2419" s="7"/>
      <c r="C2419" s="7"/>
      <c r="D2419" s="7"/>
      <c r="E2419" s="96"/>
      <c r="F2419" s="101"/>
    </row>
    <row r="2420" spans="1:6" ht="12.75">
      <c r="A2420" s="7"/>
      <c r="B2420" s="7"/>
      <c r="C2420" s="7"/>
      <c r="D2420" s="7"/>
      <c r="E2420" s="96"/>
      <c r="F2420" s="101"/>
    </row>
    <row r="2421" spans="1:6" ht="12.75">
      <c r="A2421" s="7"/>
      <c r="B2421" s="7"/>
      <c r="C2421" s="7"/>
      <c r="D2421" s="7"/>
      <c r="E2421" s="96"/>
      <c r="F2421" s="101"/>
    </row>
    <row r="2422" spans="1:6" ht="12.75">
      <c r="A2422" s="7"/>
      <c r="B2422" s="7"/>
      <c r="C2422" s="7"/>
      <c r="D2422" s="7"/>
      <c r="E2422" s="96"/>
      <c r="F2422" s="101"/>
    </row>
    <row r="2423" spans="1:6" ht="12.75">
      <c r="A2423" s="7"/>
      <c r="B2423" s="7"/>
      <c r="C2423" s="7"/>
      <c r="D2423" s="7"/>
      <c r="E2423" s="96"/>
      <c r="F2423" s="101"/>
    </row>
    <row r="2424" spans="1:6" ht="12.75">
      <c r="A2424" s="7"/>
      <c r="B2424" s="7"/>
      <c r="C2424" s="7"/>
      <c r="D2424" s="7"/>
      <c r="E2424" s="96"/>
      <c r="F2424" s="101"/>
    </row>
    <row r="2425" spans="1:6" ht="12.75">
      <c r="A2425" s="7"/>
      <c r="B2425" s="7"/>
      <c r="C2425" s="7"/>
      <c r="D2425" s="7"/>
      <c r="E2425" s="96"/>
      <c r="F2425" s="101"/>
    </row>
    <row r="2426" spans="1:6" ht="12.75">
      <c r="A2426" s="7"/>
      <c r="B2426" s="7"/>
      <c r="C2426" s="7"/>
      <c r="D2426" s="7"/>
      <c r="E2426" s="96"/>
      <c r="F2426" s="101"/>
    </row>
    <row r="2427" spans="1:6" ht="12.75">
      <c r="A2427" s="7"/>
      <c r="B2427" s="7"/>
      <c r="C2427" s="7"/>
      <c r="D2427" s="7"/>
      <c r="E2427" s="96"/>
      <c r="F2427" s="101"/>
    </row>
    <row r="2428" spans="1:6" ht="12.75">
      <c r="A2428" s="7"/>
      <c r="B2428" s="7"/>
      <c r="C2428" s="7"/>
      <c r="D2428" s="7"/>
      <c r="E2428" s="96"/>
      <c r="F2428" s="101"/>
    </row>
    <row r="2429" spans="1:6" ht="12.75">
      <c r="A2429" s="7"/>
      <c r="B2429" s="7"/>
      <c r="C2429" s="7"/>
      <c r="D2429" s="7"/>
      <c r="E2429" s="96"/>
      <c r="F2429" s="101"/>
    </row>
    <row r="2430" spans="1:6" ht="12.75">
      <c r="A2430" s="7"/>
      <c r="B2430" s="7"/>
      <c r="C2430" s="7"/>
      <c r="D2430" s="7"/>
      <c r="E2430" s="96"/>
      <c r="F2430" s="101"/>
    </row>
    <row r="2431" spans="1:6" ht="12.75">
      <c r="A2431" s="7"/>
      <c r="B2431" s="7"/>
      <c r="C2431" s="7"/>
      <c r="D2431" s="7"/>
      <c r="E2431" s="96"/>
      <c r="F2431" s="101"/>
    </row>
    <row r="2432" spans="1:6" ht="12.75">
      <c r="A2432" s="7"/>
      <c r="B2432" s="7"/>
      <c r="C2432" s="7"/>
      <c r="D2432" s="7"/>
      <c r="E2432" s="96"/>
      <c r="F2432" s="101"/>
    </row>
    <row r="2433" spans="1:6" ht="12.75">
      <c r="A2433" s="7"/>
      <c r="B2433" s="7"/>
      <c r="C2433" s="7"/>
      <c r="D2433" s="7"/>
      <c r="E2433" s="96"/>
      <c r="F2433" s="101"/>
    </row>
    <row r="2434" spans="1:6" ht="12.75">
      <c r="A2434" s="7"/>
      <c r="B2434" s="7"/>
      <c r="C2434" s="7"/>
      <c r="D2434" s="7"/>
      <c r="E2434" s="96"/>
      <c r="F2434" s="101"/>
    </row>
    <row r="2435" spans="1:6" ht="12.75">
      <c r="A2435" s="7"/>
      <c r="B2435" s="7"/>
      <c r="C2435" s="7"/>
      <c r="D2435" s="7"/>
      <c r="E2435" s="96"/>
      <c r="F2435" s="101"/>
    </row>
    <row r="2436" spans="1:6" ht="12.75">
      <c r="A2436" s="7"/>
      <c r="B2436" s="7"/>
      <c r="C2436" s="7"/>
      <c r="D2436" s="7"/>
      <c r="E2436" s="96"/>
      <c r="F2436" s="101"/>
    </row>
    <row r="2437" spans="1:6" ht="12.75">
      <c r="A2437" s="7"/>
      <c r="B2437" s="7"/>
      <c r="C2437" s="7"/>
      <c r="D2437" s="7"/>
      <c r="E2437" s="96"/>
      <c r="F2437" s="101"/>
    </row>
    <row r="2438" spans="1:6" ht="12.75">
      <c r="A2438" s="7"/>
      <c r="B2438" s="7"/>
      <c r="C2438" s="7"/>
      <c r="D2438" s="7"/>
      <c r="E2438" s="96"/>
      <c r="F2438" s="101"/>
    </row>
    <row r="2439" spans="1:6" ht="12.75">
      <c r="A2439" s="7"/>
      <c r="B2439" s="7"/>
      <c r="C2439" s="7"/>
      <c r="D2439" s="7"/>
      <c r="E2439" s="96"/>
      <c r="F2439" s="101"/>
    </row>
    <row r="2440" spans="1:6" ht="12.75">
      <c r="A2440" s="7"/>
      <c r="B2440" s="7"/>
      <c r="C2440" s="7"/>
      <c r="D2440" s="7"/>
      <c r="E2440" s="96"/>
      <c r="F2440" s="101"/>
    </row>
    <row r="2441" spans="1:6" ht="12.75">
      <c r="A2441" s="7"/>
      <c r="B2441" s="7"/>
      <c r="C2441" s="7"/>
      <c r="D2441" s="7"/>
      <c r="E2441" s="96"/>
      <c r="F2441" s="101"/>
    </row>
    <row r="2442" spans="1:6" ht="12.75">
      <c r="A2442" s="7"/>
      <c r="B2442" s="7"/>
      <c r="C2442" s="7"/>
      <c r="D2442" s="7"/>
      <c r="E2442" s="96"/>
      <c r="F2442" s="101"/>
    </row>
    <row r="2443" spans="1:6" ht="12.75">
      <c r="A2443" s="7"/>
      <c r="B2443" s="7"/>
      <c r="C2443" s="7"/>
      <c r="D2443" s="7"/>
      <c r="E2443" s="96"/>
      <c r="F2443" s="101"/>
    </row>
    <row r="2444" spans="1:6" ht="12.75">
      <c r="A2444" s="7"/>
      <c r="B2444" s="7"/>
      <c r="C2444" s="7"/>
      <c r="D2444" s="7"/>
      <c r="E2444" s="96"/>
      <c r="F2444" s="101"/>
    </row>
    <row r="2445" spans="1:6" ht="12.75">
      <c r="A2445" s="7"/>
      <c r="B2445" s="7"/>
      <c r="C2445" s="7"/>
      <c r="D2445" s="7"/>
      <c r="E2445" s="96"/>
      <c r="F2445" s="101"/>
    </row>
    <row r="2446" spans="1:6" ht="12.75">
      <c r="A2446" s="7"/>
      <c r="B2446" s="7"/>
      <c r="C2446" s="7"/>
      <c r="D2446" s="7"/>
      <c r="E2446" s="96"/>
      <c r="F2446" s="101"/>
    </row>
    <row r="2447" spans="1:6" ht="12.75">
      <c r="A2447" s="7"/>
      <c r="B2447" s="7"/>
      <c r="C2447" s="7"/>
      <c r="D2447" s="7"/>
      <c r="E2447" s="96"/>
      <c r="F2447" s="101"/>
    </row>
    <row r="2448" spans="1:6" ht="12.75">
      <c r="A2448" s="7"/>
      <c r="B2448" s="7"/>
      <c r="C2448" s="7"/>
      <c r="D2448" s="7"/>
      <c r="E2448" s="96"/>
      <c r="F2448" s="101"/>
    </row>
    <row r="2449" spans="1:6" ht="12.75">
      <c r="A2449" s="7"/>
      <c r="B2449" s="7"/>
      <c r="C2449" s="7"/>
      <c r="D2449" s="7"/>
      <c r="E2449" s="96"/>
      <c r="F2449" s="101"/>
    </row>
    <row r="2450" spans="1:6" ht="12.75">
      <c r="A2450" s="7"/>
      <c r="B2450" s="7"/>
      <c r="C2450" s="7"/>
      <c r="D2450" s="7"/>
      <c r="E2450" s="96"/>
      <c r="F2450" s="101"/>
    </row>
    <row r="2451" spans="1:6" ht="12.75">
      <c r="A2451" s="7"/>
      <c r="B2451" s="7"/>
      <c r="C2451" s="7"/>
      <c r="D2451" s="7"/>
      <c r="E2451" s="96"/>
      <c r="F2451" s="101"/>
    </row>
    <row r="2452" spans="1:6" ht="12.75">
      <c r="A2452" s="7"/>
      <c r="B2452" s="7"/>
      <c r="C2452" s="7"/>
      <c r="D2452" s="7"/>
      <c r="E2452" s="96"/>
      <c r="F2452" s="101"/>
    </row>
    <row r="2453" spans="1:6" ht="12.75">
      <c r="A2453" s="7"/>
      <c r="B2453" s="7"/>
      <c r="C2453" s="7"/>
      <c r="D2453" s="7"/>
      <c r="E2453" s="96"/>
      <c r="F2453" s="101"/>
    </row>
    <row r="2454" spans="1:6" ht="12.75">
      <c r="A2454" s="7"/>
      <c r="B2454" s="7"/>
      <c r="C2454" s="7"/>
      <c r="D2454" s="7"/>
      <c r="E2454" s="96"/>
      <c r="F2454" s="101"/>
    </row>
    <row r="2455" spans="1:6" ht="12.75">
      <c r="A2455" s="7"/>
      <c r="B2455" s="7"/>
      <c r="C2455" s="7"/>
      <c r="D2455" s="7"/>
      <c r="E2455" s="96"/>
      <c r="F2455" s="101"/>
    </row>
    <row r="2456" spans="1:6" ht="12.75">
      <c r="A2456" s="7"/>
      <c r="B2456" s="7"/>
      <c r="C2456" s="7"/>
      <c r="D2456" s="7"/>
      <c r="E2456" s="96"/>
      <c r="F2456" s="101"/>
    </row>
    <row r="2457" spans="1:6" ht="12.75">
      <c r="A2457" s="7"/>
      <c r="B2457" s="7"/>
      <c r="C2457" s="7"/>
      <c r="D2457" s="7"/>
      <c r="E2457" s="96"/>
      <c r="F2457" s="101"/>
    </row>
    <row r="2458" spans="1:6" ht="12.75">
      <c r="A2458" s="7"/>
      <c r="B2458" s="7"/>
      <c r="C2458" s="7"/>
      <c r="D2458" s="7"/>
      <c r="E2458" s="96"/>
      <c r="F2458" s="101"/>
    </row>
    <row r="2459" spans="1:6" ht="12.75">
      <c r="A2459" s="7"/>
      <c r="B2459" s="7"/>
      <c r="C2459" s="7"/>
      <c r="D2459" s="7"/>
      <c r="E2459" s="96"/>
      <c r="F2459" s="101"/>
    </row>
  </sheetData>
  <sheetProtection/>
  <mergeCells count="10">
    <mergeCell ref="A3:B3"/>
    <mergeCell ref="C3:D3"/>
    <mergeCell ref="E3:F3"/>
    <mergeCell ref="A4:F4"/>
    <mergeCell ref="A1:B1"/>
    <mergeCell ref="C1:D1"/>
    <mergeCell ref="E1:F1"/>
    <mergeCell ref="A2:B2"/>
    <mergeCell ref="C2:D2"/>
    <mergeCell ref="E2:F2"/>
  </mergeCells>
  <printOptions/>
  <pageMargins left="0.3937007874015748" right="0" top="0.3937007874015748" bottom="0" header="0.15748031496062992" footer="0.1968503937007874"/>
  <pageSetup fitToHeight="12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Y217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7109375" style="6" customWidth="1"/>
    <col min="2" max="2" width="6.8515625" style="6" customWidth="1"/>
    <col min="3" max="3" width="8.8515625" style="6" customWidth="1"/>
    <col min="4" max="4" width="5.140625" style="6" customWidth="1"/>
    <col min="5" max="5" width="60.00390625" style="13" customWidth="1"/>
    <col min="6" max="6" width="10.28125" style="368" customWidth="1"/>
    <col min="7" max="7" width="10.140625" style="369" customWidth="1"/>
    <col min="8" max="207" width="9.140625" style="21" customWidth="1"/>
    <col min="208" max="16384" width="9.140625" style="15" customWidth="1"/>
  </cols>
  <sheetData>
    <row r="1" spans="1:207" s="6" customFormat="1" ht="12.75">
      <c r="A1" s="559" t="s">
        <v>303</v>
      </c>
      <c r="B1" s="559"/>
      <c r="C1" s="559" t="s">
        <v>303</v>
      </c>
      <c r="D1" s="559"/>
      <c r="E1" s="560" t="s">
        <v>570</v>
      </c>
      <c r="F1" s="560"/>
      <c r="G1" s="56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</row>
    <row r="2" spans="1:207" s="6" customFormat="1" ht="12.75">
      <c r="A2" s="568" t="s">
        <v>290</v>
      </c>
      <c r="B2" s="568"/>
      <c r="C2" s="568" t="s">
        <v>290</v>
      </c>
      <c r="D2" s="568"/>
      <c r="E2" s="560" t="s">
        <v>290</v>
      </c>
      <c r="F2" s="560"/>
      <c r="G2" s="56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</row>
    <row r="3" spans="1:207" s="6" customFormat="1" ht="12.75">
      <c r="A3" s="578" t="s">
        <v>267</v>
      </c>
      <c r="B3" s="578"/>
      <c r="C3" s="250" t="s">
        <v>267</v>
      </c>
      <c r="D3" s="250"/>
      <c r="E3" s="581" t="s">
        <v>595</v>
      </c>
      <c r="F3" s="581"/>
      <c r="G3" s="58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</row>
    <row r="4" spans="1:207" s="47" customFormat="1" ht="32.25" customHeight="1">
      <c r="A4" s="579" t="s">
        <v>490</v>
      </c>
      <c r="B4" s="579"/>
      <c r="C4" s="579"/>
      <c r="D4" s="579"/>
      <c r="E4" s="579"/>
      <c r="F4" s="579"/>
      <c r="G4" s="579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</row>
    <row r="5" spans="1:207" s="49" customFormat="1" ht="38.25">
      <c r="A5" s="165" t="s">
        <v>291</v>
      </c>
      <c r="B5" s="165" t="s">
        <v>292</v>
      </c>
      <c r="C5" s="165" t="s">
        <v>293</v>
      </c>
      <c r="D5" s="165" t="s">
        <v>294</v>
      </c>
      <c r="E5" s="165" t="s">
        <v>312</v>
      </c>
      <c r="F5" s="370" t="s">
        <v>264</v>
      </c>
      <c r="G5" s="370" t="s">
        <v>436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</row>
    <row r="6" spans="1:207" s="23" customFormat="1" ht="10.5">
      <c r="A6" s="9" t="s">
        <v>304</v>
      </c>
      <c r="B6" s="9" t="s">
        <v>314</v>
      </c>
      <c r="C6" s="9" t="s">
        <v>315</v>
      </c>
      <c r="D6" s="9" t="s">
        <v>295</v>
      </c>
      <c r="E6" s="9" t="s">
        <v>296</v>
      </c>
      <c r="F6" s="64">
        <v>6</v>
      </c>
      <c r="G6" s="64">
        <v>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491" customFormat="1" ht="25.5">
      <c r="A7" s="25" t="s">
        <v>323</v>
      </c>
      <c r="B7" s="25"/>
      <c r="C7" s="26"/>
      <c r="D7" s="26"/>
      <c r="E7" s="69" t="s">
        <v>326</v>
      </c>
      <c r="F7" s="442">
        <f aca="true" t="shared" si="0" ref="F7:G10">F8</f>
        <v>2500</v>
      </c>
      <c r="G7" s="442">
        <f t="shared" si="0"/>
        <v>0</v>
      </c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</row>
    <row r="8" spans="1:207" s="491" customFormat="1" ht="12.75">
      <c r="A8" s="165"/>
      <c r="B8" s="2" t="s">
        <v>288</v>
      </c>
      <c r="C8" s="2"/>
      <c r="D8" s="2"/>
      <c r="E8" s="3" t="s">
        <v>289</v>
      </c>
      <c r="F8" s="492">
        <f t="shared" si="0"/>
        <v>2500</v>
      </c>
      <c r="G8" s="492">
        <f t="shared" si="0"/>
        <v>0</v>
      </c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</row>
    <row r="9" spans="1:207" s="491" customFormat="1" ht="12.75">
      <c r="A9" s="165"/>
      <c r="B9" s="2" t="s">
        <v>276</v>
      </c>
      <c r="C9" s="2"/>
      <c r="D9" s="2"/>
      <c r="E9" s="3" t="s">
        <v>277</v>
      </c>
      <c r="F9" s="492">
        <f t="shared" si="0"/>
        <v>2500</v>
      </c>
      <c r="G9" s="492">
        <f t="shared" si="0"/>
        <v>0</v>
      </c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  <c r="ER9" s="490"/>
      <c r="ES9" s="490"/>
      <c r="ET9" s="490"/>
      <c r="EU9" s="490"/>
      <c r="EV9" s="490"/>
      <c r="EW9" s="490"/>
      <c r="EX9" s="490"/>
      <c r="EY9" s="490"/>
      <c r="EZ9" s="490"/>
      <c r="FA9" s="490"/>
      <c r="FB9" s="490"/>
      <c r="FC9" s="490"/>
      <c r="FD9" s="490"/>
      <c r="FE9" s="490"/>
      <c r="FF9" s="490"/>
      <c r="FG9" s="490"/>
      <c r="FH9" s="490"/>
      <c r="FI9" s="490"/>
      <c r="FJ9" s="490"/>
      <c r="FK9" s="490"/>
      <c r="FL9" s="490"/>
      <c r="FM9" s="490"/>
      <c r="FN9" s="490"/>
      <c r="FO9" s="490"/>
      <c r="FP9" s="490"/>
      <c r="FQ9" s="490"/>
      <c r="FR9" s="490"/>
      <c r="FS9" s="490"/>
      <c r="FT9" s="490"/>
      <c r="FU9" s="490"/>
      <c r="FV9" s="490"/>
      <c r="FW9" s="490"/>
      <c r="FX9" s="490"/>
      <c r="FY9" s="490"/>
      <c r="FZ9" s="490"/>
      <c r="GA9" s="490"/>
      <c r="GB9" s="490"/>
      <c r="GC9" s="490"/>
      <c r="GD9" s="490"/>
      <c r="GE9" s="490"/>
      <c r="GF9" s="490"/>
      <c r="GG9" s="490"/>
      <c r="GH9" s="490"/>
      <c r="GI9" s="490"/>
      <c r="GJ9" s="490"/>
      <c r="GK9" s="490"/>
      <c r="GL9" s="490"/>
      <c r="GM9" s="490"/>
      <c r="GN9" s="490"/>
      <c r="GO9" s="490"/>
      <c r="GP9" s="490"/>
      <c r="GQ9" s="490"/>
      <c r="GR9" s="490"/>
      <c r="GS9" s="490"/>
      <c r="GT9" s="490"/>
      <c r="GU9" s="490"/>
      <c r="GV9" s="490"/>
      <c r="GW9" s="490"/>
      <c r="GX9" s="490"/>
      <c r="GY9" s="490"/>
    </row>
    <row r="10" spans="1:207" s="491" customFormat="1" ht="25.5">
      <c r="A10" s="165"/>
      <c r="B10" s="165"/>
      <c r="C10" s="2" t="s">
        <v>341</v>
      </c>
      <c r="D10" s="2"/>
      <c r="E10" s="3" t="s">
        <v>340</v>
      </c>
      <c r="F10" s="492">
        <f t="shared" si="0"/>
        <v>2500</v>
      </c>
      <c r="G10" s="492">
        <f t="shared" si="0"/>
        <v>0</v>
      </c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  <c r="FF10" s="490"/>
      <c r="FG10" s="490"/>
      <c r="FH10" s="490"/>
      <c r="FI10" s="490"/>
      <c r="FJ10" s="490"/>
      <c r="FK10" s="490"/>
      <c r="FL10" s="490"/>
      <c r="FM10" s="490"/>
      <c r="FN10" s="490"/>
      <c r="FO10" s="490"/>
      <c r="FP10" s="490"/>
      <c r="FQ10" s="490"/>
      <c r="FR10" s="490"/>
      <c r="FS10" s="490"/>
      <c r="FT10" s="490"/>
      <c r="FU10" s="490"/>
      <c r="FV10" s="490"/>
      <c r="FW10" s="490"/>
      <c r="FX10" s="490"/>
      <c r="FY10" s="490"/>
      <c r="FZ10" s="490"/>
      <c r="GA10" s="490"/>
      <c r="GB10" s="490"/>
      <c r="GC10" s="490"/>
      <c r="GD10" s="490"/>
      <c r="GE10" s="490"/>
      <c r="GF10" s="490"/>
      <c r="GG10" s="490"/>
      <c r="GH10" s="490"/>
      <c r="GI10" s="490"/>
      <c r="GJ10" s="490"/>
      <c r="GK10" s="490"/>
      <c r="GL10" s="490"/>
      <c r="GM10" s="490"/>
      <c r="GN10" s="490"/>
      <c r="GO10" s="490"/>
      <c r="GP10" s="490"/>
      <c r="GQ10" s="490"/>
      <c r="GR10" s="490"/>
      <c r="GS10" s="490"/>
      <c r="GT10" s="490"/>
      <c r="GU10" s="490"/>
      <c r="GV10" s="490"/>
      <c r="GW10" s="490"/>
      <c r="GX10" s="490"/>
      <c r="GY10" s="490"/>
    </row>
    <row r="11" spans="1:207" s="491" customFormat="1" ht="38.25">
      <c r="A11" s="165"/>
      <c r="B11" s="165"/>
      <c r="C11" s="2" t="s">
        <v>433</v>
      </c>
      <c r="D11" s="2"/>
      <c r="E11" s="3" t="s">
        <v>434</v>
      </c>
      <c r="F11" s="492">
        <f>F12</f>
        <v>2500</v>
      </c>
      <c r="G11" s="492">
        <f>G12</f>
        <v>0</v>
      </c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  <c r="EZ11" s="490"/>
      <c r="FA11" s="490"/>
      <c r="FB11" s="490"/>
      <c r="FC11" s="490"/>
      <c r="FD11" s="490"/>
      <c r="FE11" s="490"/>
      <c r="FF11" s="490"/>
      <c r="FG11" s="490"/>
      <c r="FH11" s="490"/>
      <c r="FI11" s="490"/>
      <c r="FJ11" s="490"/>
      <c r="FK11" s="490"/>
      <c r="FL11" s="490"/>
      <c r="FM11" s="490"/>
      <c r="FN11" s="490"/>
      <c r="FO11" s="490"/>
      <c r="FP11" s="490"/>
      <c r="FQ11" s="490"/>
      <c r="FR11" s="490"/>
      <c r="FS11" s="490"/>
      <c r="FT11" s="490"/>
      <c r="FU11" s="490"/>
      <c r="FV11" s="490"/>
      <c r="FW11" s="490"/>
      <c r="FX11" s="490"/>
      <c r="FY11" s="490"/>
      <c r="FZ11" s="490"/>
      <c r="GA11" s="490"/>
      <c r="GB11" s="490"/>
      <c r="GC11" s="490"/>
      <c r="GD11" s="490"/>
      <c r="GE11" s="490"/>
      <c r="GF11" s="490"/>
      <c r="GG11" s="490"/>
      <c r="GH11" s="490"/>
      <c r="GI11" s="490"/>
      <c r="GJ11" s="490"/>
      <c r="GK11" s="490"/>
      <c r="GL11" s="490"/>
      <c r="GM11" s="490"/>
      <c r="GN11" s="490"/>
      <c r="GO11" s="490"/>
      <c r="GP11" s="490"/>
      <c r="GQ11" s="490"/>
      <c r="GR11" s="490"/>
      <c r="GS11" s="490"/>
      <c r="GT11" s="490"/>
      <c r="GU11" s="490"/>
      <c r="GV11" s="490"/>
      <c r="GW11" s="490"/>
      <c r="GX11" s="490"/>
      <c r="GY11" s="490"/>
    </row>
    <row r="12" spans="1:207" s="491" customFormat="1" ht="25.5">
      <c r="A12" s="165"/>
      <c r="B12" s="165"/>
      <c r="C12" s="2" t="s">
        <v>516</v>
      </c>
      <c r="D12" s="2"/>
      <c r="E12" s="3" t="s">
        <v>518</v>
      </c>
      <c r="F12" s="492">
        <f>F13</f>
        <v>2500</v>
      </c>
      <c r="G12" s="492">
        <f>G13</f>
        <v>0</v>
      </c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  <c r="FF12" s="490"/>
      <c r="FG12" s="490"/>
      <c r="FH12" s="490"/>
      <c r="FI12" s="490"/>
      <c r="FJ12" s="490"/>
      <c r="FK12" s="490"/>
      <c r="FL12" s="490"/>
      <c r="FM12" s="490"/>
      <c r="FN12" s="490"/>
      <c r="FO12" s="490"/>
      <c r="FP12" s="490"/>
      <c r="FQ12" s="490"/>
      <c r="FR12" s="490"/>
      <c r="FS12" s="490"/>
      <c r="FT12" s="490"/>
      <c r="FU12" s="490"/>
      <c r="FV12" s="490"/>
      <c r="FW12" s="490"/>
      <c r="FX12" s="490"/>
      <c r="FY12" s="490"/>
      <c r="FZ12" s="490"/>
      <c r="GA12" s="490"/>
      <c r="GB12" s="490"/>
      <c r="GC12" s="490"/>
      <c r="GD12" s="490"/>
      <c r="GE12" s="490"/>
      <c r="GF12" s="490"/>
      <c r="GG12" s="490"/>
      <c r="GH12" s="490"/>
      <c r="GI12" s="490"/>
      <c r="GJ12" s="490"/>
      <c r="GK12" s="490"/>
      <c r="GL12" s="490"/>
      <c r="GM12" s="490"/>
      <c r="GN12" s="490"/>
      <c r="GO12" s="490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</row>
    <row r="13" spans="1:207" s="491" customFormat="1" ht="25.5">
      <c r="A13" s="165"/>
      <c r="B13" s="165"/>
      <c r="C13" s="2"/>
      <c r="D13" s="2" t="s">
        <v>320</v>
      </c>
      <c r="E13" s="3" t="s">
        <v>439</v>
      </c>
      <c r="F13" s="492">
        <v>2500</v>
      </c>
      <c r="G13" s="492">
        <v>0</v>
      </c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  <c r="FL13" s="490"/>
      <c r="FM13" s="490"/>
      <c r="FN13" s="490"/>
      <c r="FO13" s="490"/>
      <c r="FP13" s="490"/>
      <c r="FQ13" s="490"/>
      <c r="FR13" s="490"/>
      <c r="FS13" s="490"/>
      <c r="FT13" s="490"/>
      <c r="FU13" s="490"/>
      <c r="FV13" s="490"/>
      <c r="FW13" s="490"/>
      <c r="FX13" s="490"/>
      <c r="FY13" s="490"/>
      <c r="FZ13" s="490"/>
      <c r="GA13" s="490"/>
      <c r="GB13" s="490"/>
      <c r="GC13" s="490"/>
      <c r="GD13" s="490"/>
      <c r="GE13" s="490"/>
      <c r="GF13" s="490"/>
      <c r="GG13" s="490"/>
      <c r="GH13" s="490"/>
      <c r="GI13" s="490"/>
      <c r="GJ13" s="490"/>
      <c r="GK13" s="490"/>
      <c r="GL13" s="490"/>
      <c r="GM13" s="490"/>
      <c r="GN13" s="490"/>
      <c r="GO13" s="490"/>
      <c r="GP13" s="490"/>
      <c r="GQ13" s="490"/>
      <c r="GR13" s="490"/>
      <c r="GS13" s="490"/>
      <c r="GT13" s="490"/>
      <c r="GU13" s="490"/>
      <c r="GV13" s="490"/>
      <c r="GW13" s="490"/>
      <c r="GX13" s="490"/>
      <c r="GY13" s="490"/>
    </row>
    <row r="14" spans="1:7" ht="25.5">
      <c r="A14" s="16" t="s">
        <v>324</v>
      </c>
      <c r="B14" s="16"/>
      <c r="C14" s="31"/>
      <c r="D14" s="31"/>
      <c r="E14" s="75" t="s">
        <v>266</v>
      </c>
      <c r="F14" s="440">
        <f aca="true" t="shared" si="1" ref="F14:G16">F15</f>
        <v>-309.2</v>
      </c>
      <c r="G14" s="440">
        <f t="shared" si="1"/>
        <v>-309.2</v>
      </c>
    </row>
    <row r="15" spans="1:8" ht="12.75">
      <c r="A15" s="12"/>
      <c r="B15" s="12" t="s">
        <v>305</v>
      </c>
      <c r="C15" s="32"/>
      <c r="D15" s="32"/>
      <c r="E15" s="3" t="s">
        <v>306</v>
      </c>
      <c r="F15" s="441">
        <f t="shared" si="1"/>
        <v>-309.2</v>
      </c>
      <c r="G15" s="441">
        <f t="shared" si="1"/>
        <v>-309.2</v>
      </c>
      <c r="H15" s="7"/>
    </row>
    <row r="16" spans="1:7" ht="12.75">
      <c r="A16" s="2"/>
      <c r="B16" s="2" t="s">
        <v>275</v>
      </c>
      <c r="C16" s="2"/>
      <c r="D16" s="2"/>
      <c r="E16" s="3" t="s">
        <v>287</v>
      </c>
      <c r="F16" s="441">
        <f t="shared" si="1"/>
        <v>-309.2</v>
      </c>
      <c r="G16" s="441">
        <f t="shared" si="1"/>
        <v>-309.2</v>
      </c>
    </row>
    <row r="17" spans="1:7" ht="27.75" customHeight="1">
      <c r="A17" s="2"/>
      <c r="B17" s="2"/>
      <c r="C17" s="2" t="s">
        <v>330</v>
      </c>
      <c r="D17" s="2"/>
      <c r="E17" s="3" t="s">
        <v>298</v>
      </c>
      <c r="F17" s="441">
        <f>F18+F20+F22+F24+F26</f>
        <v>-309.2</v>
      </c>
      <c r="G17" s="441">
        <f>G18+G20+G22+G24+G26</f>
        <v>-309.2</v>
      </c>
    </row>
    <row r="18" spans="1:7" ht="26.25" customHeight="1">
      <c r="A18" s="2"/>
      <c r="B18" s="2"/>
      <c r="C18" s="2" t="s">
        <v>347</v>
      </c>
      <c r="D18" s="2"/>
      <c r="E18" s="3" t="s">
        <v>286</v>
      </c>
      <c r="F18" s="441">
        <f>F19</f>
        <v>-41.5</v>
      </c>
      <c r="G18" s="441">
        <f>G19</f>
        <v>-41.5</v>
      </c>
    </row>
    <row r="19" spans="1:7" ht="39.75" customHeight="1">
      <c r="A19" s="2"/>
      <c r="B19" s="2"/>
      <c r="C19" s="2"/>
      <c r="D19" s="2" t="s">
        <v>302</v>
      </c>
      <c r="E19" s="3" t="s">
        <v>353</v>
      </c>
      <c r="F19" s="441">
        <v>-41.5</v>
      </c>
      <c r="G19" s="441">
        <v>-41.5</v>
      </c>
    </row>
    <row r="20" spans="1:7" ht="14.25" customHeight="1">
      <c r="A20" s="2"/>
      <c r="B20" s="2"/>
      <c r="C20" s="2" t="s">
        <v>348</v>
      </c>
      <c r="D20" s="2"/>
      <c r="E20" s="3" t="s">
        <v>260</v>
      </c>
      <c r="F20" s="441">
        <f>F21</f>
        <v>-153.3</v>
      </c>
      <c r="G20" s="441">
        <f>G21</f>
        <v>-153.3</v>
      </c>
    </row>
    <row r="21" spans="1:7" ht="39" customHeight="1">
      <c r="A21" s="2"/>
      <c r="B21" s="2"/>
      <c r="C21" s="2"/>
      <c r="D21" s="2" t="s">
        <v>302</v>
      </c>
      <c r="E21" s="3" t="s">
        <v>353</v>
      </c>
      <c r="F21" s="441">
        <v>-153.3</v>
      </c>
      <c r="G21" s="441">
        <v>-153.3</v>
      </c>
    </row>
    <row r="22" spans="1:7" ht="25.5">
      <c r="A22" s="2"/>
      <c r="B22" s="2"/>
      <c r="C22" s="2" t="s">
        <v>349</v>
      </c>
      <c r="D22" s="2"/>
      <c r="E22" s="3" t="s">
        <v>279</v>
      </c>
      <c r="F22" s="441">
        <f>F23</f>
        <v>-60.4</v>
      </c>
      <c r="G22" s="441">
        <f>G23</f>
        <v>-60.4</v>
      </c>
    </row>
    <row r="23" spans="1:7" ht="38.25" customHeight="1">
      <c r="A23" s="2"/>
      <c r="B23" s="2"/>
      <c r="C23" s="2"/>
      <c r="D23" s="2" t="s">
        <v>302</v>
      </c>
      <c r="E23" s="3" t="s">
        <v>353</v>
      </c>
      <c r="F23" s="441">
        <v>-60.4</v>
      </c>
      <c r="G23" s="441">
        <v>-60.4</v>
      </c>
    </row>
    <row r="24" spans="1:7" ht="38.25">
      <c r="A24" s="2"/>
      <c r="B24" s="2"/>
      <c r="C24" s="2" t="s">
        <v>350</v>
      </c>
      <c r="D24" s="2"/>
      <c r="E24" s="3" t="s">
        <v>285</v>
      </c>
      <c r="F24" s="441">
        <f>F25</f>
        <v>-27</v>
      </c>
      <c r="G24" s="441">
        <f>G25</f>
        <v>-27</v>
      </c>
    </row>
    <row r="25" spans="1:7" ht="38.25" customHeight="1">
      <c r="A25" s="2"/>
      <c r="B25" s="2"/>
      <c r="C25" s="2"/>
      <c r="D25" s="2" t="s">
        <v>302</v>
      </c>
      <c r="E25" s="3" t="s">
        <v>353</v>
      </c>
      <c r="F25" s="441">
        <v>-27</v>
      </c>
      <c r="G25" s="441">
        <v>-27</v>
      </c>
    </row>
    <row r="26" spans="1:7" ht="38.25">
      <c r="A26" s="2"/>
      <c r="B26" s="2"/>
      <c r="C26" s="2" t="s">
        <v>351</v>
      </c>
      <c r="D26" s="2"/>
      <c r="E26" s="3" t="s">
        <v>280</v>
      </c>
      <c r="F26" s="441">
        <f>F27</f>
        <v>-27</v>
      </c>
      <c r="G26" s="441">
        <f>G27</f>
        <v>-27</v>
      </c>
    </row>
    <row r="27" spans="1:7" ht="39" customHeight="1">
      <c r="A27" s="2"/>
      <c r="B27" s="2"/>
      <c r="C27" s="2"/>
      <c r="D27" s="2" t="s">
        <v>302</v>
      </c>
      <c r="E27" s="3" t="s">
        <v>353</v>
      </c>
      <c r="F27" s="441">
        <v>-27</v>
      </c>
      <c r="G27" s="441">
        <v>-27</v>
      </c>
    </row>
    <row r="28" spans="1:7" ht="27" customHeight="1">
      <c r="A28" s="16" t="s">
        <v>321</v>
      </c>
      <c r="B28" s="16"/>
      <c r="C28" s="31"/>
      <c r="D28" s="31"/>
      <c r="E28" s="75" t="s">
        <v>297</v>
      </c>
      <c r="F28" s="440">
        <f aca="true" t="shared" si="2" ref="F28:G32">F29</f>
        <v>30226.6</v>
      </c>
      <c r="G28" s="440">
        <f t="shared" si="2"/>
        <v>25375</v>
      </c>
    </row>
    <row r="29" spans="1:7" ht="25.5">
      <c r="A29" s="2"/>
      <c r="B29" s="2" t="s">
        <v>270</v>
      </c>
      <c r="C29" s="2"/>
      <c r="D29" s="2"/>
      <c r="E29" s="3" t="s">
        <v>268</v>
      </c>
      <c r="F29" s="441">
        <f t="shared" si="2"/>
        <v>30226.6</v>
      </c>
      <c r="G29" s="441">
        <f t="shared" si="2"/>
        <v>25375</v>
      </c>
    </row>
    <row r="30" spans="1:7" ht="25.5">
      <c r="A30" s="2"/>
      <c r="B30" s="2" t="s">
        <v>271</v>
      </c>
      <c r="C30" s="2"/>
      <c r="D30" s="2"/>
      <c r="E30" s="3" t="s">
        <v>272</v>
      </c>
      <c r="F30" s="441">
        <f t="shared" si="2"/>
        <v>30226.6</v>
      </c>
      <c r="G30" s="441">
        <f t="shared" si="2"/>
        <v>25375</v>
      </c>
    </row>
    <row r="31" spans="1:7" ht="12.75">
      <c r="A31" s="2"/>
      <c r="B31" s="2"/>
      <c r="C31" s="2" t="s">
        <v>331</v>
      </c>
      <c r="D31" s="2"/>
      <c r="E31" s="3" t="s">
        <v>274</v>
      </c>
      <c r="F31" s="441">
        <f t="shared" si="2"/>
        <v>30226.6</v>
      </c>
      <c r="G31" s="441">
        <f t="shared" si="2"/>
        <v>25375</v>
      </c>
    </row>
    <row r="32" spans="1:7" ht="25.5">
      <c r="A32" s="2"/>
      <c r="B32" s="2"/>
      <c r="C32" s="2" t="s">
        <v>332</v>
      </c>
      <c r="D32" s="2"/>
      <c r="E32" s="3" t="s">
        <v>273</v>
      </c>
      <c r="F32" s="441">
        <f t="shared" si="2"/>
        <v>30226.6</v>
      </c>
      <c r="G32" s="441">
        <f t="shared" si="2"/>
        <v>25375</v>
      </c>
    </row>
    <row r="33" spans="1:7" ht="12.75">
      <c r="A33" s="2"/>
      <c r="B33" s="2"/>
      <c r="C33" s="2"/>
      <c r="D33" s="2" t="s">
        <v>316</v>
      </c>
      <c r="E33" s="3" t="s">
        <v>301</v>
      </c>
      <c r="F33" s="441">
        <v>30226.6</v>
      </c>
      <c r="G33" s="441">
        <v>25375</v>
      </c>
    </row>
    <row r="34" spans="1:183" ht="12.75">
      <c r="A34" s="2"/>
      <c r="B34" s="4"/>
      <c r="C34" s="2"/>
      <c r="D34" s="11"/>
      <c r="E34" s="75" t="s">
        <v>322</v>
      </c>
      <c r="F34" s="442">
        <f>F7+F14+F28</f>
        <v>32417.4</v>
      </c>
      <c r="G34" s="442">
        <f>G7+G14+G28</f>
        <v>25065.8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</row>
    <row r="35" spans="1:6" ht="12.75">
      <c r="A35" s="34"/>
      <c r="B35" s="35"/>
      <c r="C35" s="34"/>
      <c r="F35" s="371"/>
    </row>
    <row r="36" spans="1:6" ht="12.75">
      <c r="A36" s="34"/>
      <c r="B36" s="35"/>
      <c r="C36" s="34"/>
      <c r="F36" s="372"/>
    </row>
    <row r="37" spans="1:6" ht="12.75">
      <c r="A37" s="34"/>
      <c r="B37" s="34"/>
      <c r="C37" s="34"/>
      <c r="D37" s="34"/>
      <c r="E37" s="37"/>
      <c r="F37" s="371"/>
    </row>
    <row r="38" spans="1:6" ht="12.75">
      <c r="A38" s="34"/>
      <c r="B38" s="34"/>
      <c r="C38" s="34"/>
      <c r="D38" s="34"/>
      <c r="E38" s="37"/>
      <c r="F38" s="371"/>
    </row>
    <row r="39" spans="1:6" ht="12.75">
      <c r="A39" s="34"/>
      <c r="B39" s="34"/>
      <c r="C39" s="34"/>
      <c r="D39" s="34"/>
      <c r="E39" s="37"/>
      <c r="F39" s="371"/>
    </row>
    <row r="40" spans="1:6" ht="12.75">
      <c r="A40" s="34"/>
      <c r="B40" s="34"/>
      <c r="C40" s="34"/>
      <c r="D40" s="34"/>
      <c r="E40" s="37"/>
      <c r="F40" s="371"/>
    </row>
    <row r="41" spans="1:6" ht="12.75">
      <c r="A41" s="34"/>
      <c r="B41" s="34"/>
      <c r="C41" s="34"/>
      <c r="D41" s="34"/>
      <c r="E41" s="37"/>
      <c r="F41" s="371"/>
    </row>
    <row r="42" spans="1:6" ht="12.75">
      <c r="A42" s="34"/>
      <c r="B42" s="34"/>
      <c r="C42" s="34"/>
      <c r="D42" s="34"/>
      <c r="E42" s="37"/>
      <c r="F42" s="371"/>
    </row>
    <row r="43" spans="1:6" ht="12.75">
      <c r="A43" s="34"/>
      <c r="B43" s="34"/>
      <c r="C43" s="34"/>
      <c r="D43" s="34"/>
      <c r="E43" s="37"/>
      <c r="F43" s="371"/>
    </row>
    <row r="44" spans="1:6" ht="12.75">
      <c r="A44" s="34"/>
      <c r="B44" s="34"/>
      <c r="C44" s="34"/>
      <c r="D44" s="34"/>
      <c r="E44" s="37"/>
      <c r="F44" s="371"/>
    </row>
    <row r="45" spans="1:6" ht="12.75">
      <c r="A45" s="34"/>
      <c r="B45" s="34"/>
      <c r="C45" s="34"/>
      <c r="D45" s="34"/>
      <c r="E45" s="37"/>
      <c r="F45" s="371"/>
    </row>
    <row r="46" spans="1:6" ht="12.75">
      <c r="A46" s="34"/>
      <c r="B46" s="34"/>
      <c r="C46" s="34"/>
      <c r="D46" s="34"/>
      <c r="E46" s="39"/>
      <c r="F46" s="372"/>
    </row>
    <row r="47" spans="1:6" ht="12.75">
      <c r="A47" s="34"/>
      <c r="B47" s="34"/>
      <c r="C47" s="34"/>
      <c r="D47" s="34"/>
      <c r="E47" s="37"/>
      <c r="F47" s="371"/>
    </row>
    <row r="48" spans="1:6" ht="12.75">
      <c r="A48" s="34"/>
      <c r="B48" s="34"/>
      <c r="C48" s="34"/>
      <c r="D48" s="34"/>
      <c r="E48" s="37"/>
      <c r="F48" s="371"/>
    </row>
    <row r="49" spans="1:6" ht="12.75">
      <c r="A49" s="34"/>
      <c r="B49" s="34"/>
      <c r="C49" s="34"/>
      <c r="D49" s="34"/>
      <c r="E49" s="37"/>
      <c r="F49" s="371"/>
    </row>
    <row r="50" spans="1:6" ht="12.75">
      <c r="A50" s="34"/>
      <c r="B50" s="34"/>
      <c r="C50" s="34"/>
      <c r="D50" s="34"/>
      <c r="E50" s="37"/>
      <c r="F50" s="371"/>
    </row>
    <row r="51" spans="1:6" ht="12.75">
      <c r="A51" s="34"/>
      <c r="B51" s="34"/>
      <c r="C51" s="34"/>
      <c r="D51" s="34"/>
      <c r="E51" s="37"/>
      <c r="F51" s="371"/>
    </row>
    <row r="52" spans="1:6" ht="12.75">
      <c r="A52" s="34"/>
      <c r="B52" s="34"/>
      <c r="C52" s="34"/>
      <c r="D52" s="34"/>
      <c r="E52" s="37"/>
      <c r="F52" s="371"/>
    </row>
    <row r="53" spans="1:6" ht="12.75">
      <c r="A53" s="34"/>
      <c r="B53" s="34"/>
      <c r="C53" s="34"/>
      <c r="D53" s="34"/>
      <c r="E53" s="37"/>
      <c r="F53" s="371"/>
    </row>
    <row r="54" spans="1:6" ht="12.75">
      <c r="A54" s="34"/>
      <c r="B54" s="34"/>
      <c r="C54" s="34"/>
      <c r="D54" s="34"/>
      <c r="E54" s="37"/>
      <c r="F54" s="371"/>
    </row>
    <row r="55" spans="1:6" ht="12.75">
      <c r="A55" s="34"/>
      <c r="B55" s="34"/>
      <c r="C55" s="34"/>
      <c r="D55" s="34"/>
      <c r="E55" s="37"/>
      <c r="F55" s="371"/>
    </row>
    <row r="56" spans="1:6" ht="12.75">
      <c r="A56" s="34"/>
      <c r="B56" s="34"/>
      <c r="C56" s="34"/>
      <c r="D56" s="34"/>
      <c r="E56" s="37"/>
      <c r="F56" s="371"/>
    </row>
    <row r="57" spans="1:6" ht="12.75">
      <c r="A57" s="34"/>
      <c r="B57" s="34"/>
      <c r="C57" s="34"/>
      <c r="D57" s="34"/>
      <c r="E57" s="37"/>
      <c r="F57" s="371"/>
    </row>
    <row r="58" spans="1:6" ht="12.75">
      <c r="A58" s="34"/>
      <c r="B58" s="34"/>
      <c r="C58" s="34"/>
      <c r="D58" s="34"/>
      <c r="E58" s="37"/>
      <c r="F58" s="371"/>
    </row>
    <row r="59" spans="1:6" ht="12.75">
      <c r="A59" s="34"/>
      <c r="B59" s="34"/>
      <c r="C59" s="34"/>
      <c r="D59" s="34"/>
      <c r="E59" s="37"/>
      <c r="F59" s="371"/>
    </row>
    <row r="60" spans="1:6" ht="12.75">
      <c r="A60" s="40"/>
      <c r="B60" s="40"/>
      <c r="C60" s="40"/>
      <c r="D60" s="40"/>
      <c r="E60" s="41"/>
      <c r="F60" s="371"/>
    </row>
    <row r="61" spans="1:6" ht="12.75">
      <c r="A61" s="34"/>
      <c r="B61" s="34"/>
      <c r="C61" s="34"/>
      <c r="D61" s="34"/>
      <c r="E61" s="37"/>
      <c r="F61" s="371"/>
    </row>
    <row r="62" spans="1:6" ht="12.75">
      <c r="A62" s="34"/>
      <c r="B62" s="34"/>
      <c r="C62" s="34"/>
      <c r="D62" s="34"/>
      <c r="E62" s="37"/>
      <c r="F62" s="371"/>
    </row>
    <row r="63" spans="1:6" ht="12.75">
      <c r="A63" s="34"/>
      <c r="B63" s="34"/>
      <c r="C63" s="34"/>
      <c r="D63" s="34"/>
      <c r="E63" s="37"/>
      <c r="F63" s="371"/>
    </row>
    <row r="64" spans="1:6" ht="12.75">
      <c r="A64" s="34"/>
      <c r="B64" s="34"/>
      <c r="C64" s="34"/>
      <c r="D64" s="34"/>
      <c r="E64" s="37"/>
      <c r="F64" s="371"/>
    </row>
    <row r="65" spans="1:6" ht="12.75">
      <c r="A65" s="34"/>
      <c r="B65" s="34"/>
      <c r="C65" s="34"/>
      <c r="D65" s="34"/>
      <c r="E65" s="37"/>
      <c r="F65" s="371"/>
    </row>
    <row r="66" spans="1:6" ht="12.75">
      <c r="A66" s="34"/>
      <c r="B66" s="34"/>
      <c r="C66" s="34"/>
      <c r="D66" s="34"/>
      <c r="E66" s="37"/>
      <c r="F66" s="371"/>
    </row>
    <row r="67" spans="1:6" ht="12.75">
      <c r="A67" s="34"/>
      <c r="B67" s="34"/>
      <c r="C67" s="34"/>
      <c r="D67" s="34"/>
      <c r="E67" s="37"/>
      <c r="F67" s="371"/>
    </row>
    <row r="68" spans="1:6" ht="12.75">
      <c r="A68" s="34"/>
      <c r="B68" s="34"/>
      <c r="C68" s="34"/>
      <c r="D68" s="34"/>
      <c r="E68" s="37"/>
      <c r="F68" s="371"/>
    </row>
    <row r="69" spans="1:6" ht="12.75">
      <c r="A69" s="34"/>
      <c r="B69" s="34"/>
      <c r="C69" s="34"/>
      <c r="D69" s="34"/>
      <c r="E69" s="37"/>
      <c r="F69" s="371"/>
    </row>
    <row r="70" spans="1:6" ht="12.75">
      <c r="A70" s="34"/>
      <c r="B70" s="34"/>
      <c r="C70" s="34"/>
      <c r="D70" s="34"/>
      <c r="E70" s="37"/>
      <c r="F70" s="371"/>
    </row>
    <row r="71" spans="1:6" ht="12.75">
      <c r="A71" s="34"/>
      <c r="B71" s="34"/>
      <c r="C71" s="34"/>
      <c r="D71" s="34"/>
      <c r="E71" s="37"/>
      <c r="F71" s="371"/>
    </row>
    <row r="72" spans="1:6" ht="12.75">
      <c r="A72" s="34"/>
      <c r="B72" s="34"/>
      <c r="C72" s="34"/>
      <c r="D72" s="34"/>
      <c r="E72" s="37"/>
      <c r="F72" s="371"/>
    </row>
    <row r="73" spans="1:6" ht="12.75">
      <c r="A73" s="34"/>
      <c r="B73" s="34"/>
      <c r="C73" s="34"/>
      <c r="D73" s="34"/>
      <c r="E73" s="37"/>
      <c r="F73" s="371"/>
    </row>
    <row r="74" spans="1:6" ht="12.75">
      <c r="A74" s="34"/>
      <c r="B74" s="34"/>
      <c r="C74" s="34"/>
      <c r="D74" s="34"/>
      <c r="E74" s="37"/>
      <c r="F74" s="371"/>
    </row>
    <row r="75" spans="1:6" ht="12.75">
      <c r="A75" s="34"/>
      <c r="B75" s="34"/>
      <c r="C75" s="34"/>
      <c r="D75" s="34"/>
      <c r="E75" s="37"/>
      <c r="F75" s="371"/>
    </row>
    <row r="76" spans="1:6" ht="12.75">
      <c r="A76" s="34"/>
      <c r="B76" s="34"/>
      <c r="C76" s="34"/>
      <c r="D76" s="34"/>
      <c r="E76" s="37"/>
      <c r="F76" s="371"/>
    </row>
    <row r="77" spans="1:6" ht="12.75">
      <c r="A77" s="34"/>
      <c r="B77" s="34"/>
      <c r="C77" s="34"/>
      <c r="D77" s="34"/>
      <c r="E77" s="37"/>
      <c r="F77" s="371"/>
    </row>
    <row r="78" spans="1:6" ht="12.75">
      <c r="A78" s="34"/>
      <c r="B78" s="34"/>
      <c r="C78" s="34"/>
      <c r="D78" s="34"/>
      <c r="E78" s="37"/>
      <c r="F78" s="371"/>
    </row>
    <row r="79" spans="1:6" ht="12.75">
      <c r="A79" s="34"/>
      <c r="B79" s="34"/>
      <c r="C79" s="34"/>
      <c r="D79" s="34"/>
      <c r="E79" s="37"/>
      <c r="F79" s="371"/>
    </row>
    <row r="80" spans="1:6" ht="12.75">
      <c r="A80" s="34"/>
      <c r="B80" s="34"/>
      <c r="C80" s="34"/>
      <c r="D80" s="34"/>
      <c r="E80" s="37"/>
      <c r="F80" s="371"/>
    </row>
    <row r="81" spans="1:6" ht="12.75">
      <c r="A81" s="34"/>
      <c r="B81" s="34"/>
      <c r="C81" s="34"/>
      <c r="D81" s="34"/>
      <c r="E81" s="37"/>
      <c r="F81" s="371"/>
    </row>
    <row r="82" spans="1:6" ht="12.75">
      <c r="A82" s="34"/>
      <c r="B82" s="34"/>
      <c r="C82" s="34"/>
      <c r="D82" s="34"/>
      <c r="E82" s="37"/>
      <c r="F82" s="371"/>
    </row>
    <row r="83" spans="1:6" ht="12.75">
      <c r="A83" s="34"/>
      <c r="B83" s="34"/>
      <c r="C83" s="34"/>
      <c r="D83" s="34"/>
      <c r="E83" s="37"/>
      <c r="F83" s="371"/>
    </row>
    <row r="84" spans="1:6" ht="12.75">
      <c r="A84" s="34"/>
      <c r="B84" s="34"/>
      <c r="C84" s="34"/>
      <c r="D84" s="34"/>
      <c r="E84" s="37"/>
      <c r="F84" s="371"/>
    </row>
    <row r="85" spans="1:6" ht="12.75">
      <c r="A85" s="34"/>
      <c r="B85" s="34"/>
      <c r="C85" s="34"/>
      <c r="D85" s="34"/>
      <c r="E85" s="37"/>
      <c r="F85" s="371"/>
    </row>
    <row r="86" spans="1:6" ht="12.75">
      <c r="A86" s="34"/>
      <c r="B86" s="34"/>
      <c r="C86" s="34"/>
      <c r="D86" s="34"/>
      <c r="E86" s="37"/>
      <c r="F86" s="371"/>
    </row>
    <row r="87" spans="1:6" ht="12.75">
      <c r="A87" s="34"/>
      <c r="B87" s="34"/>
      <c r="C87" s="34"/>
      <c r="D87" s="34"/>
      <c r="E87" s="37"/>
      <c r="F87" s="371"/>
    </row>
    <row r="88" spans="1:6" ht="12.75">
      <c r="A88" s="34"/>
      <c r="B88" s="34"/>
      <c r="C88" s="34"/>
      <c r="D88" s="34"/>
      <c r="E88" s="37"/>
      <c r="F88" s="371"/>
    </row>
    <row r="89" spans="1:6" ht="12.75">
      <c r="A89" s="34"/>
      <c r="B89" s="34"/>
      <c r="C89" s="34"/>
      <c r="D89" s="34"/>
      <c r="E89" s="37"/>
      <c r="F89" s="371"/>
    </row>
    <row r="90" spans="1:6" ht="12.75">
      <c r="A90" s="34"/>
      <c r="B90" s="34"/>
      <c r="C90" s="34"/>
      <c r="D90" s="34"/>
      <c r="E90" s="37"/>
      <c r="F90" s="371"/>
    </row>
    <row r="91" spans="1:6" ht="12.75">
      <c r="A91" s="34"/>
      <c r="B91" s="34"/>
      <c r="C91" s="34"/>
      <c r="D91" s="34"/>
      <c r="E91" s="37"/>
      <c r="F91" s="371"/>
    </row>
    <row r="92" spans="1:6" ht="12.75">
      <c r="A92" s="34"/>
      <c r="B92" s="34"/>
      <c r="C92" s="34"/>
      <c r="D92" s="34"/>
      <c r="E92" s="37"/>
      <c r="F92" s="371"/>
    </row>
    <row r="93" spans="1:6" ht="12.75">
      <c r="A93" s="34"/>
      <c r="B93" s="34"/>
      <c r="C93" s="34"/>
      <c r="D93" s="34"/>
      <c r="E93" s="37"/>
      <c r="F93" s="371"/>
    </row>
    <row r="94" spans="1:6" ht="12.75">
      <c r="A94" s="34"/>
      <c r="B94" s="34"/>
      <c r="C94" s="34"/>
      <c r="D94" s="34"/>
      <c r="E94" s="37"/>
      <c r="F94" s="371"/>
    </row>
    <row r="95" spans="1:6" ht="12.75">
      <c r="A95" s="34"/>
      <c r="B95" s="34"/>
      <c r="C95" s="34"/>
      <c r="D95" s="34"/>
      <c r="E95" s="37"/>
      <c r="F95" s="371"/>
    </row>
    <row r="96" spans="1:6" ht="12.75">
      <c r="A96" s="34"/>
      <c r="B96" s="34"/>
      <c r="C96" s="34"/>
      <c r="D96" s="34"/>
      <c r="E96" s="37"/>
      <c r="F96" s="371"/>
    </row>
    <row r="97" spans="1:6" ht="12.75">
      <c r="A97" s="34"/>
      <c r="B97" s="34"/>
      <c r="C97" s="34"/>
      <c r="D97" s="34"/>
      <c r="E97" s="37"/>
      <c r="F97" s="371"/>
    </row>
    <row r="98" spans="1:6" ht="12.75">
      <c r="A98" s="34"/>
      <c r="B98" s="34"/>
      <c r="C98" s="34"/>
      <c r="D98" s="34"/>
      <c r="E98" s="37"/>
      <c r="F98" s="371"/>
    </row>
    <row r="99" spans="1:6" ht="12.75">
      <c r="A99" s="34"/>
      <c r="B99" s="34"/>
      <c r="C99" s="34"/>
      <c r="D99" s="34"/>
      <c r="E99" s="37"/>
      <c r="F99" s="371"/>
    </row>
    <row r="100" spans="1:6" ht="12.75">
      <c r="A100" s="34"/>
      <c r="B100" s="34"/>
      <c r="C100" s="34"/>
      <c r="D100" s="34"/>
      <c r="E100" s="37"/>
      <c r="F100" s="371"/>
    </row>
    <row r="101" spans="1:6" ht="12.75">
      <c r="A101" s="34"/>
      <c r="B101" s="34"/>
      <c r="C101" s="34"/>
      <c r="D101" s="34"/>
      <c r="E101" s="37"/>
      <c r="F101" s="371"/>
    </row>
    <row r="102" spans="1:6" ht="12.75">
      <c r="A102" s="34"/>
      <c r="B102" s="34"/>
      <c r="C102" s="34"/>
      <c r="D102" s="34"/>
      <c r="E102" s="37"/>
      <c r="F102" s="371"/>
    </row>
    <row r="103" spans="1:6" ht="12.75">
      <c r="A103" s="34"/>
      <c r="B103" s="34"/>
      <c r="C103" s="34"/>
      <c r="D103" s="34"/>
      <c r="E103" s="37"/>
      <c r="F103" s="371"/>
    </row>
    <row r="104" spans="1:6" ht="12.75">
      <c r="A104" s="34"/>
      <c r="B104" s="34"/>
      <c r="C104" s="34"/>
      <c r="D104" s="34"/>
      <c r="E104" s="37"/>
      <c r="F104" s="371"/>
    </row>
    <row r="105" spans="1:6" ht="12.75">
      <c r="A105" s="34"/>
      <c r="B105" s="34"/>
      <c r="C105" s="34"/>
      <c r="D105" s="34"/>
      <c r="E105" s="37"/>
      <c r="F105" s="371"/>
    </row>
    <row r="106" spans="1:6" ht="12.75">
      <c r="A106" s="34"/>
      <c r="B106" s="34"/>
      <c r="C106" s="34"/>
      <c r="D106" s="34"/>
      <c r="E106" s="37"/>
      <c r="F106" s="371"/>
    </row>
    <row r="107" spans="1:6" ht="12.75">
      <c r="A107" s="34"/>
      <c r="B107" s="34"/>
      <c r="C107" s="34"/>
      <c r="D107" s="34"/>
      <c r="E107" s="37"/>
      <c r="F107" s="371"/>
    </row>
    <row r="108" spans="1:6" ht="12.75">
      <c r="A108" s="34"/>
      <c r="B108" s="34"/>
      <c r="C108" s="34"/>
      <c r="D108" s="34"/>
      <c r="E108" s="37"/>
      <c r="F108" s="371"/>
    </row>
    <row r="109" spans="1:6" ht="12.75">
      <c r="A109" s="34"/>
      <c r="B109" s="34"/>
      <c r="C109" s="34"/>
      <c r="D109" s="34"/>
      <c r="E109" s="37"/>
      <c r="F109" s="371"/>
    </row>
    <row r="110" spans="1:6" ht="12.75">
      <c r="A110" s="34"/>
      <c r="B110" s="34"/>
      <c r="C110" s="34"/>
      <c r="D110" s="34"/>
      <c r="E110" s="37"/>
      <c r="F110" s="371"/>
    </row>
    <row r="111" spans="1:6" ht="12.75">
      <c r="A111" s="34"/>
      <c r="B111" s="34"/>
      <c r="C111" s="34"/>
      <c r="D111" s="34"/>
      <c r="E111" s="37"/>
      <c r="F111" s="371"/>
    </row>
    <row r="112" spans="1:6" ht="12.75">
      <c r="A112" s="34"/>
      <c r="B112" s="34"/>
      <c r="C112" s="34"/>
      <c r="D112" s="34"/>
      <c r="E112" s="37"/>
      <c r="F112" s="371"/>
    </row>
    <row r="113" spans="1:6" ht="12.75">
      <c r="A113" s="34"/>
      <c r="B113" s="34"/>
      <c r="C113" s="34"/>
      <c r="D113" s="34"/>
      <c r="E113" s="37"/>
      <c r="F113" s="371"/>
    </row>
    <row r="114" spans="1:6" ht="12.75">
      <c r="A114" s="34"/>
      <c r="B114" s="34"/>
      <c r="C114" s="34"/>
      <c r="D114" s="34"/>
      <c r="E114" s="37"/>
      <c r="F114" s="371"/>
    </row>
    <row r="115" spans="1:6" ht="12.75">
      <c r="A115" s="34"/>
      <c r="B115" s="34"/>
      <c r="C115" s="34"/>
      <c r="D115" s="34"/>
      <c r="E115" s="37"/>
      <c r="F115" s="371"/>
    </row>
    <row r="116" spans="1:6" ht="12.75">
      <c r="A116" s="34"/>
      <c r="B116" s="34"/>
      <c r="C116" s="34"/>
      <c r="D116" s="34"/>
      <c r="E116" s="37"/>
      <c r="F116" s="371"/>
    </row>
    <row r="117" spans="1:6" ht="12.75">
      <c r="A117" s="34"/>
      <c r="B117" s="34"/>
      <c r="C117" s="34"/>
      <c r="D117" s="34"/>
      <c r="E117" s="37"/>
      <c r="F117" s="371"/>
    </row>
    <row r="118" spans="1:6" ht="12.75">
      <c r="A118" s="34"/>
      <c r="B118" s="34"/>
      <c r="C118" s="34"/>
      <c r="D118" s="34"/>
      <c r="E118" s="37"/>
      <c r="F118" s="371"/>
    </row>
    <row r="119" spans="1:6" ht="12.75">
      <c r="A119" s="34"/>
      <c r="B119" s="34"/>
      <c r="C119" s="34"/>
      <c r="D119" s="34"/>
      <c r="E119" s="37"/>
      <c r="F119" s="371"/>
    </row>
    <row r="120" spans="1:6" ht="12.75">
      <c r="A120" s="34"/>
      <c r="B120" s="34"/>
      <c r="C120" s="34"/>
      <c r="D120" s="34"/>
      <c r="E120" s="37"/>
      <c r="F120" s="371"/>
    </row>
    <row r="121" spans="1:6" ht="12.75">
      <c r="A121" s="34"/>
      <c r="B121" s="34"/>
      <c r="C121" s="34"/>
      <c r="D121" s="34"/>
      <c r="E121" s="37"/>
      <c r="F121" s="371"/>
    </row>
    <row r="122" spans="1:6" ht="12.75">
      <c r="A122" s="34"/>
      <c r="B122" s="34"/>
      <c r="C122" s="34"/>
      <c r="D122" s="34"/>
      <c r="E122" s="37"/>
      <c r="F122" s="371"/>
    </row>
    <row r="123" spans="1:6" ht="12.75">
      <c r="A123" s="34"/>
      <c r="B123" s="34"/>
      <c r="C123" s="34"/>
      <c r="D123" s="34"/>
      <c r="E123" s="37"/>
      <c r="F123" s="371"/>
    </row>
    <row r="124" spans="1:6" ht="12.75">
      <c r="A124" s="34"/>
      <c r="B124" s="34"/>
      <c r="C124" s="34"/>
      <c r="D124" s="34"/>
      <c r="E124" s="37"/>
      <c r="F124" s="371"/>
    </row>
    <row r="125" spans="1:6" ht="12.75">
      <c r="A125" s="34"/>
      <c r="B125" s="34"/>
      <c r="C125" s="34"/>
      <c r="D125" s="34"/>
      <c r="E125" s="37"/>
      <c r="F125" s="371"/>
    </row>
    <row r="126" spans="1:6" ht="12.75">
      <c r="A126" s="34"/>
      <c r="B126" s="34"/>
      <c r="C126" s="34"/>
      <c r="D126" s="34"/>
      <c r="E126" s="37"/>
      <c r="F126" s="371"/>
    </row>
    <row r="127" spans="1:6" ht="12.75">
      <c r="A127" s="34"/>
      <c r="B127" s="34"/>
      <c r="C127" s="34"/>
      <c r="D127" s="34"/>
      <c r="E127" s="37"/>
      <c r="F127" s="371"/>
    </row>
    <row r="128" spans="1:6" ht="12.75">
      <c r="A128" s="34"/>
      <c r="B128" s="34"/>
      <c r="C128" s="34"/>
      <c r="D128" s="34"/>
      <c r="E128" s="37"/>
      <c r="F128" s="371"/>
    </row>
    <row r="129" spans="1:6" ht="12.75">
      <c r="A129" s="34"/>
      <c r="B129" s="34"/>
      <c r="C129" s="34"/>
      <c r="D129" s="34"/>
      <c r="E129" s="37"/>
      <c r="F129" s="371"/>
    </row>
    <row r="130" spans="1:6" ht="12.75">
      <c r="A130" s="34"/>
      <c r="B130" s="34"/>
      <c r="C130" s="34"/>
      <c r="D130" s="34"/>
      <c r="E130" s="37"/>
      <c r="F130" s="371"/>
    </row>
    <row r="131" spans="1:6" ht="12.75">
      <c r="A131" s="34"/>
      <c r="B131" s="34"/>
      <c r="C131" s="34"/>
      <c r="D131" s="34"/>
      <c r="E131" s="37"/>
      <c r="F131" s="371"/>
    </row>
    <row r="132" spans="1:6" ht="12.75">
      <c r="A132" s="34"/>
      <c r="B132" s="34"/>
      <c r="C132" s="34"/>
      <c r="D132" s="34"/>
      <c r="E132" s="37"/>
      <c r="F132" s="371"/>
    </row>
    <row r="133" spans="1:6" ht="12.75">
      <c r="A133" s="34"/>
      <c r="B133" s="34"/>
      <c r="C133" s="34"/>
      <c r="D133" s="34"/>
      <c r="E133" s="37"/>
      <c r="F133" s="371"/>
    </row>
    <row r="134" spans="1:6" ht="12.75">
      <c r="A134" s="34"/>
      <c r="B134" s="34"/>
      <c r="C134" s="34"/>
      <c r="D134" s="34"/>
      <c r="E134" s="37"/>
      <c r="F134" s="371"/>
    </row>
    <row r="135" spans="1:6" ht="12.75">
      <c r="A135" s="34"/>
      <c r="B135" s="34"/>
      <c r="C135" s="34"/>
      <c r="D135" s="34"/>
      <c r="E135" s="37"/>
      <c r="F135" s="371"/>
    </row>
    <row r="136" spans="1:6" ht="12.75">
      <c r="A136" s="34"/>
      <c r="B136" s="34"/>
      <c r="C136" s="34"/>
      <c r="D136" s="34"/>
      <c r="E136" s="37"/>
      <c r="F136" s="371"/>
    </row>
    <row r="137" spans="1:6" ht="12.75">
      <c r="A137" s="34"/>
      <c r="B137" s="34"/>
      <c r="C137" s="34"/>
      <c r="D137" s="34"/>
      <c r="E137" s="37"/>
      <c r="F137" s="371"/>
    </row>
    <row r="138" spans="1:6" ht="12.75">
      <c r="A138" s="34"/>
      <c r="B138" s="34"/>
      <c r="C138" s="34"/>
      <c r="D138" s="34"/>
      <c r="E138" s="37"/>
      <c r="F138" s="371"/>
    </row>
    <row r="139" spans="1:6" ht="12.75">
      <c r="A139" s="34"/>
      <c r="B139" s="34"/>
      <c r="C139" s="34"/>
      <c r="D139" s="34"/>
      <c r="E139" s="37"/>
      <c r="F139" s="371"/>
    </row>
    <row r="140" spans="1:6" ht="12.75">
      <c r="A140" s="34"/>
      <c r="B140" s="34"/>
      <c r="C140" s="34"/>
      <c r="D140" s="34"/>
      <c r="E140" s="37"/>
      <c r="F140" s="371"/>
    </row>
    <row r="141" spans="1:6" ht="12.75">
      <c r="A141" s="34"/>
      <c r="B141" s="34"/>
      <c r="C141" s="34"/>
      <c r="D141" s="34"/>
      <c r="E141" s="37"/>
      <c r="F141" s="371"/>
    </row>
    <row r="142" spans="1:6" ht="12.75">
      <c r="A142" s="34"/>
      <c r="B142" s="34"/>
      <c r="C142" s="34"/>
      <c r="D142" s="34"/>
      <c r="E142" s="37"/>
      <c r="F142" s="371"/>
    </row>
    <row r="143" spans="1:6" ht="12.75">
      <c r="A143" s="34"/>
      <c r="B143" s="34"/>
      <c r="C143" s="34"/>
      <c r="D143" s="34"/>
      <c r="E143" s="37"/>
      <c r="F143" s="371"/>
    </row>
    <row r="144" spans="1:6" ht="12.75">
      <c r="A144" s="34"/>
      <c r="B144" s="34"/>
      <c r="C144" s="34"/>
      <c r="D144" s="34"/>
      <c r="E144" s="37"/>
      <c r="F144" s="371"/>
    </row>
    <row r="145" spans="1:6" ht="12.75">
      <c r="A145" s="34"/>
      <c r="B145" s="34"/>
      <c r="C145" s="34"/>
      <c r="D145" s="34"/>
      <c r="E145" s="37"/>
      <c r="F145" s="371"/>
    </row>
    <row r="146" spans="1:6" ht="12.75">
      <c r="A146" s="34"/>
      <c r="B146" s="34"/>
      <c r="C146" s="34"/>
      <c r="D146" s="34"/>
      <c r="E146" s="37"/>
      <c r="F146" s="371"/>
    </row>
    <row r="147" spans="1:6" ht="12.75">
      <c r="A147" s="34"/>
      <c r="B147" s="34"/>
      <c r="C147" s="34"/>
      <c r="D147" s="34"/>
      <c r="E147" s="37"/>
      <c r="F147" s="371"/>
    </row>
    <row r="148" spans="1:6" ht="12.75">
      <c r="A148" s="34"/>
      <c r="B148" s="34"/>
      <c r="C148" s="34"/>
      <c r="D148" s="34"/>
      <c r="E148" s="37"/>
      <c r="F148" s="371"/>
    </row>
    <row r="149" spans="1:6" ht="12.75">
      <c r="A149" s="34"/>
      <c r="B149" s="34"/>
      <c r="C149" s="34"/>
      <c r="D149" s="34"/>
      <c r="E149" s="37"/>
      <c r="F149" s="371"/>
    </row>
    <row r="150" spans="1:6" ht="12.75">
      <c r="A150" s="34"/>
      <c r="B150" s="34"/>
      <c r="C150" s="34"/>
      <c r="D150" s="34"/>
      <c r="E150" s="37"/>
      <c r="F150" s="371"/>
    </row>
    <row r="151" spans="1:6" ht="12.75">
      <c r="A151" s="34"/>
      <c r="B151" s="34"/>
      <c r="C151" s="34"/>
      <c r="D151" s="34"/>
      <c r="E151" s="37"/>
      <c r="F151" s="371"/>
    </row>
    <row r="152" spans="1:6" ht="12.75">
      <c r="A152" s="34"/>
      <c r="B152" s="34"/>
      <c r="C152" s="34"/>
      <c r="D152" s="34"/>
      <c r="E152" s="37"/>
      <c r="F152" s="371"/>
    </row>
    <row r="153" spans="1:6" ht="12.75">
      <c r="A153" s="34"/>
      <c r="B153" s="34"/>
      <c r="C153" s="34"/>
      <c r="D153" s="34"/>
      <c r="E153" s="37"/>
      <c r="F153" s="371"/>
    </row>
    <row r="154" spans="1:6" ht="12.75">
      <c r="A154" s="34"/>
      <c r="B154" s="34"/>
      <c r="C154" s="34"/>
      <c r="D154" s="34"/>
      <c r="E154" s="37"/>
      <c r="F154" s="371"/>
    </row>
    <row r="155" spans="1:6" ht="12.75">
      <c r="A155" s="34"/>
      <c r="B155" s="34"/>
      <c r="C155" s="34"/>
      <c r="D155" s="34"/>
      <c r="E155" s="37"/>
      <c r="F155" s="371"/>
    </row>
    <row r="156" spans="1:6" ht="12.75">
      <c r="A156" s="34"/>
      <c r="B156" s="34"/>
      <c r="C156" s="34"/>
      <c r="D156" s="34"/>
      <c r="E156" s="37"/>
      <c r="F156" s="371"/>
    </row>
    <row r="157" spans="1:6" ht="12.75">
      <c r="A157" s="34"/>
      <c r="B157" s="34"/>
      <c r="C157" s="34"/>
      <c r="D157" s="34"/>
      <c r="E157" s="37"/>
      <c r="F157" s="371"/>
    </row>
    <row r="158" spans="1:6" ht="12.75">
      <c r="A158" s="34"/>
      <c r="B158" s="34"/>
      <c r="C158" s="34"/>
      <c r="D158" s="34"/>
      <c r="E158" s="37"/>
      <c r="F158" s="371"/>
    </row>
    <row r="159" spans="1:6" ht="12.75">
      <c r="A159" s="34"/>
      <c r="B159" s="34"/>
      <c r="C159" s="34"/>
      <c r="D159" s="34"/>
      <c r="E159" s="37"/>
      <c r="F159" s="371"/>
    </row>
    <row r="160" spans="1:6" ht="12.75">
      <c r="A160" s="34"/>
      <c r="B160" s="34"/>
      <c r="C160" s="34"/>
      <c r="D160" s="34"/>
      <c r="E160" s="37"/>
      <c r="F160" s="371"/>
    </row>
    <row r="161" spans="1:6" ht="12.75">
      <c r="A161" s="40"/>
      <c r="B161" s="40"/>
      <c r="C161" s="40"/>
      <c r="D161" s="40"/>
      <c r="E161" s="41"/>
      <c r="F161" s="371"/>
    </row>
    <row r="162" spans="1:6" ht="12.75">
      <c r="A162" s="34"/>
      <c r="B162" s="34"/>
      <c r="C162" s="34"/>
      <c r="D162" s="34"/>
      <c r="E162" s="37"/>
      <c r="F162" s="371"/>
    </row>
    <row r="163" spans="1:6" ht="12.75">
      <c r="A163" s="34"/>
      <c r="B163" s="34"/>
      <c r="C163" s="34"/>
      <c r="D163" s="34"/>
      <c r="E163" s="37"/>
      <c r="F163" s="371"/>
    </row>
    <row r="164" spans="1:6" ht="12.75">
      <c r="A164" s="34"/>
      <c r="B164" s="34"/>
      <c r="C164" s="34"/>
      <c r="D164" s="34"/>
      <c r="E164" s="37"/>
      <c r="F164" s="371"/>
    </row>
    <row r="165" spans="1:6" ht="12.75">
      <c r="A165" s="34"/>
      <c r="B165" s="34"/>
      <c r="C165" s="34"/>
      <c r="D165" s="34"/>
      <c r="E165" s="37"/>
      <c r="F165" s="371"/>
    </row>
    <row r="166" spans="1:6" ht="12.75">
      <c r="A166" s="34"/>
      <c r="B166" s="34"/>
      <c r="C166" s="34"/>
      <c r="D166" s="34"/>
      <c r="E166" s="37"/>
      <c r="F166" s="371"/>
    </row>
    <row r="167" spans="1:6" ht="12.75">
      <c r="A167" s="34"/>
      <c r="B167" s="34"/>
      <c r="C167" s="34"/>
      <c r="D167" s="34"/>
      <c r="E167" s="37"/>
      <c r="F167" s="371"/>
    </row>
    <row r="168" spans="1:6" ht="12.75">
      <c r="A168" s="34"/>
      <c r="B168" s="34"/>
      <c r="C168" s="34"/>
      <c r="D168" s="34"/>
      <c r="E168" s="37"/>
      <c r="F168" s="371"/>
    </row>
    <row r="169" spans="1:6" ht="12.75">
      <c r="A169" s="34"/>
      <c r="B169" s="34"/>
      <c r="C169" s="34"/>
      <c r="D169" s="34"/>
      <c r="E169" s="37"/>
      <c r="F169" s="371"/>
    </row>
    <row r="170" spans="1:6" ht="12.75">
      <c r="A170" s="34"/>
      <c r="B170" s="34"/>
      <c r="C170" s="34"/>
      <c r="D170" s="34"/>
      <c r="E170" s="37"/>
      <c r="F170" s="371"/>
    </row>
    <row r="171" spans="1:6" ht="12.75">
      <c r="A171" s="34"/>
      <c r="B171" s="34"/>
      <c r="C171" s="34"/>
      <c r="D171" s="34"/>
      <c r="E171" s="37"/>
      <c r="F171" s="371"/>
    </row>
    <row r="172" spans="1:6" ht="12.75">
      <c r="A172" s="34"/>
      <c r="B172" s="34"/>
      <c r="C172" s="34"/>
      <c r="D172" s="34"/>
      <c r="E172" s="37"/>
      <c r="F172" s="371"/>
    </row>
    <row r="173" spans="1:6" ht="12.75">
      <c r="A173" s="34"/>
      <c r="B173" s="34"/>
      <c r="C173" s="34"/>
      <c r="D173" s="34"/>
      <c r="E173" s="37"/>
      <c r="F173" s="371"/>
    </row>
    <row r="174" spans="1:6" ht="12.75">
      <c r="A174" s="34"/>
      <c r="B174" s="34"/>
      <c r="C174" s="34"/>
      <c r="D174" s="34"/>
      <c r="E174" s="37"/>
      <c r="F174" s="371"/>
    </row>
    <row r="175" spans="1:6" ht="12.75">
      <c r="A175" s="34"/>
      <c r="B175" s="34"/>
      <c r="C175" s="34"/>
      <c r="D175" s="34"/>
      <c r="E175" s="37"/>
      <c r="F175" s="371"/>
    </row>
    <row r="176" spans="1:6" ht="12.75">
      <c r="A176" s="34"/>
      <c r="B176" s="34"/>
      <c r="C176" s="34"/>
      <c r="D176" s="34"/>
      <c r="E176" s="37"/>
      <c r="F176" s="371"/>
    </row>
    <row r="177" spans="1:6" ht="12.75">
      <c r="A177" s="34"/>
      <c r="B177" s="34"/>
      <c r="C177" s="34"/>
      <c r="D177" s="34"/>
      <c r="E177" s="37"/>
      <c r="F177" s="371"/>
    </row>
    <row r="178" spans="1:6" ht="12.75">
      <c r="A178" s="34"/>
      <c r="B178" s="34"/>
      <c r="C178" s="34"/>
      <c r="D178" s="34"/>
      <c r="E178" s="37"/>
      <c r="F178" s="371"/>
    </row>
    <row r="179" spans="1:6" ht="12.75">
      <c r="A179" s="34"/>
      <c r="B179" s="34"/>
      <c r="C179" s="34"/>
      <c r="D179" s="34"/>
      <c r="E179" s="37"/>
      <c r="F179" s="371"/>
    </row>
    <row r="180" spans="1:6" ht="12.75">
      <c r="A180" s="34"/>
      <c r="B180" s="34"/>
      <c r="C180" s="34"/>
      <c r="D180" s="34"/>
      <c r="E180" s="37"/>
      <c r="F180" s="371"/>
    </row>
    <row r="181" spans="1:6" ht="12.75">
      <c r="A181" s="34"/>
      <c r="B181" s="34"/>
      <c r="C181" s="34"/>
      <c r="D181" s="34"/>
      <c r="E181" s="37"/>
      <c r="F181" s="371"/>
    </row>
    <row r="182" spans="1:6" ht="12.75">
      <c r="A182" s="34"/>
      <c r="B182" s="34"/>
      <c r="C182" s="34"/>
      <c r="D182" s="34"/>
      <c r="E182" s="37"/>
      <c r="F182" s="371"/>
    </row>
    <row r="183" spans="1:6" ht="12.75">
      <c r="A183" s="34"/>
      <c r="B183" s="34"/>
      <c r="C183" s="34"/>
      <c r="D183" s="34"/>
      <c r="E183" s="37"/>
      <c r="F183" s="371"/>
    </row>
    <row r="184" spans="1:6" ht="12.75">
      <c r="A184" s="34"/>
      <c r="B184" s="34"/>
      <c r="C184" s="34"/>
      <c r="D184" s="34"/>
      <c r="E184" s="37"/>
      <c r="F184" s="371"/>
    </row>
    <row r="185" spans="1:6" ht="12.75">
      <c r="A185" s="34"/>
      <c r="B185" s="34"/>
      <c r="C185" s="34"/>
      <c r="D185" s="34"/>
      <c r="E185" s="37"/>
      <c r="F185" s="371"/>
    </row>
    <row r="186" spans="1:6" ht="12.75">
      <c r="A186" s="34"/>
      <c r="B186" s="34"/>
      <c r="C186" s="34"/>
      <c r="D186" s="34"/>
      <c r="E186" s="37"/>
      <c r="F186" s="371"/>
    </row>
    <row r="187" spans="1:6" ht="12.75">
      <c r="A187" s="34"/>
      <c r="B187" s="34"/>
      <c r="C187" s="34"/>
      <c r="D187" s="34"/>
      <c r="E187" s="37"/>
      <c r="F187" s="371"/>
    </row>
    <row r="188" spans="1:6" ht="12.75">
      <c r="A188" s="34"/>
      <c r="B188" s="34"/>
      <c r="C188" s="34"/>
      <c r="D188" s="34"/>
      <c r="E188" s="37"/>
      <c r="F188" s="371"/>
    </row>
    <row r="189" spans="1:6" ht="12.75">
      <c r="A189" s="34"/>
      <c r="B189" s="34"/>
      <c r="C189" s="34"/>
      <c r="D189" s="34"/>
      <c r="E189" s="37"/>
      <c r="F189" s="371"/>
    </row>
    <row r="190" spans="1:6" ht="12.75">
      <c r="A190" s="34"/>
      <c r="B190" s="34"/>
      <c r="C190" s="34"/>
      <c r="D190" s="34"/>
      <c r="E190" s="37"/>
      <c r="F190" s="371"/>
    </row>
    <row r="191" spans="1:6" ht="12.75">
      <c r="A191" s="34"/>
      <c r="B191" s="34"/>
      <c r="C191" s="34"/>
      <c r="D191" s="34"/>
      <c r="E191" s="37"/>
      <c r="F191" s="371"/>
    </row>
    <row r="192" spans="1:6" ht="12.75">
      <c r="A192" s="34"/>
      <c r="B192" s="34"/>
      <c r="C192" s="34"/>
      <c r="D192" s="34"/>
      <c r="E192" s="37"/>
      <c r="F192" s="371"/>
    </row>
    <row r="193" spans="1:6" ht="12.75">
      <c r="A193" s="34"/>
      <c r="B193" s="34"/>
      <c r="C193" s="34"/>
      <c r="D193" s="34"/>
      <c r="E193" s="37"/>
      <c r="F193" s="371"/>
    </row>
    <row r="194" spans="1:6" ht="12.75">
      <c r="A194" s="34"/>
      <c r="B194" s="34"/>
      <c r="C194" s="34"/>
      <c r="D194" s="34"/>
      <c r="E194" s="37"/>
      <c r="F194" s="371"/>
    </row>
    <row r="195" spans="1:6" ht="12.75">
      <c r="A195" s="34"/>
      <c r="B195" s="34"/>
      <c r="C195" s="34"/>
      <c r="D195" s="34"/>
      <c r="E195" s="37"/>
      <c r="F195" s="371"/>
    </row>
    <row r="196" spans="1:6" ht="12.75">
      <c r="A196" s="34"/>
      <c r="B196" s="34"/>
      <c r="C196" s="34"/>
      <c r="D196" s="34"/>
      <c r="E196" s="37"/>
      <c r="F196" s="371"/>
    </row>
    <row r="197" spans="1:6" ht="12.75">
      <c r="A197" s="34"/>
      <c r="B197" s="34"/>
      <c r="C197" s="34"/>
      <c r="D197" s="34"/>
      <c r="E197" s="37"/>
      <c r="F197" s="371"/>
    </row>
    <row r="198" spans="1:6" ht="12.75">
      <c r="A198" s="34"/>
      <c r="B198" s="34"/>
      <c r="C198" s="34"/>
      <c r="D198" s="34"/>
      <c r="E198" s="37"/>
      <c r="F198" s="371"/>
    </row>
    <row r="199" spans="1:6" ht="12.75">
      <c r="A199" s="34"/>
      <c r="B199" s="34"/>
      <c r="C199" s="34"/>
      <c r="D199" s="34"/>
      <c r="E199" s="37"/>
      <c r="F199" s="371"/>
    </row>
    <row r="200" spans="1:6" ht="12.75">
      <c r="A200" s="34"/>
      <c r="B200" s="34"/>
      <c r="C200" s="34"/>
      <c r="D200" s="34"/>
      <c r="E200" s="37"/>
      <c r="F200" s="371"/>
    </row>
    <row r="201" spans="1:6" ht="12.75">
      <c r="A201" s="34"/>
      <c r="B201" s="34"/>
      <c r="C201" s="34"/>
      <c r="D201" s="34"/>
      <c r="E201" s="37"/>
      <c r="F201" s="371"/>
    </row>
    <row r="202" spans="1:6" ht="12.75">
      <c r="A202" s="34"/>
      <c r="B202" s="34"/>
      <c r="C202" s="34"/>
      <c r="D202" s="34"/>
      <c r="E202" s="37"/>
      <c r="F202" s="371"/>
    </row>
    <row r="203" spans="1:6" ht="12.75">
      <c r="A203" s="34"/>
      <c r="B203" s="34"/>
      <c r="C203" s="34"/>
      <c r="D203" s="34"/>
      <c r="E203" s="37"/>
      <c r="F203" s="371"/>
    </row>
    <row r="204" spans="1:6" ht="12.75">
      <c r="A204" s="34"/>
      <c r="B204" s="34"/>
      <c r="C204" s="34"/>
      <c r="D204" s="34"/>
      <c r="E204" s="37"/>
      <c r="F204" s="371"/>
    </row>
    <row r="205" spans="1:6" ht="12.75">
      <c r="A205" s="34"/>
      <c r="B205" s="34"/>
      <c r="C205" s="34"/>
      <c r="D205" s="34"/>
      <c r="E205" s="37"/>
      <c r="F205" s="371"/>
    </row>
    <row r="206" spans="1:6" ht="12.75">
      <c r="A206" s="34"/>
      <c r="B206" s="34"/>
      <c r="C206" s="34"/>
      <c r="D206" s="34"/>
      <c r="E206" s="37"/>
      <c r="F206" s="371"/>
    </row>
    <row r="207" spans="1:6" ht="12.75">
      <c r="A207" s="34"/>
      <c r="B207" s="34"/>
      <c r="C207" s="34"/>
      <c r="D207" s="34"/>
      <c r="E207" s="37"/>
      <c r="F207" s="371"/>
    </row>
    <row r="208" spans="1:6" ht="12.75">
      <c r="A208" s="34"/>
      <c r="B208" s="34"/>
      <c r="C208" s="34"/>
      <c r="D208" s="34"/>
      <c r="E208" s="37"/>
      <c r="F208" s="371"/>
    </row>
    <row r="209" spans="1:6" ht="12.75">
      <c r="A209" s="34"/>
      <c r="B209" s="34"/>
      <c r="C209" s="34"/>
      <c r="D209" s="34"/>
      <c r="E209" s="37"/>
      <c r="F209" s="371"/>
    </row>
    <row r="210" spans="1:6" ht="12.75">
      <c r="A210" s="34"/>
      <c r="B210" s="34"/>
      <c r="C210" s="34"/>
      <c r="D210" s="34"/>
      <c r="E210" s="37"/>
      <c r="F210" s="371"/>
    </row>
    <row r="211" spans="1:6" ht="12.75">
      <c r="A211" s="34"/>
      <c r="B211" s="34"/>
      <c r="C211" s="34"/>
      <c r="D211" s="34"/>
      <c r="E211" s="37"/>
      <c r="F211" s="371"/>
    </row>
    <row r="212" spans="1:6" ht="12.75">
      <c r="A212" s="34"/>
      <c r="B212" s="34"/>
      <c r="C212" s="34"/>
      <c r="D212" s="34"/>
      <c r="E212" s="37"/>
      <c r="F212" s="371"/>
    </row>
    <row r="213" spans="1:6" ht="12.75">
      <c r="A213" s="34"/>
      <c r="B213" s="34"/>
      <c r="C213" s="34"/>
      <c r="D213" s="34"/>
      <c r="E213" s="37"/>
      <c r="F213" s="371"/>
    </row>
    <row r="214" spans="1:6" ht="12.75">
      <c r="A214" s="34"/>
      <c r="B214" s="34"/>
      <c r="C214" s="34"/>
      <c r="D214" s="34"/>
      <c r="E214" s="37"/>
      <c r="F214" s="371"/>
    </row>
    <row r="215" spans="1:6" ht="12.75">
      <c r="A215" s="40"/>
      <c r="B215" s="40"/>
      <c r="C215" s="40"/>
      <c r="D215" s="40"/>
      <c r="E215" s="41"/>
      <c r="F215" s="371"/>
    </row>
    <row r="216" spans="1:6" ht="12.75">
      <c r="A216" s="34"/>
      <c r="B216" s="34"/>
      <c r="C216" s="34"/>
      <c r="D216" s="34"/>
      <c r="E216" s="37"/>
      <c r="F216" s="371"/>
    </row>
    <row r="217" spans="1:6" ht="12.75">
      <c r="A217" s="34"/>
      <c r="B217" s="34"/>
      <c r="C217" s="34"/>
      <c r="D217" s="34"/>
      <c r="E217" s="37"/>
      <c r="F217" s="371"/>
    </row>
    <row r="218" spans="1:6" ht="12.75">
      <c r="A218" s="34"/>
      <c r="B218" s="34"/>
      <c r="C218" s="34"/>
      <c r="D218" s="34"/>
      <c r="E218" s="37"/>
      <c r="F218" s="371"/>
    </row>
    <row r="219" spans="1:6" ht="12.75">
      <c r="A219" s="34"/>
      <c r="B219" s="34"/>
      <c r="C219" s="34"/>
      <c r="D219" s="34"/>
      <c r="E219" s="37"/>
      <c r="F219" s="371"/>
    </row>
    <row r="220" spans="1:6" ht="12.75">
      <c r="A220" s="34"/>
      <c r="B220" s="34"/>
      <c r="C220" s="34"/>
      <c r="D220" s="34"/>
      <c r="E220" s="37"/>
      <c r="F220" s="371"/>
    </row>
    <row r="221" spans="1:6" ht="12.75">
      <c r="A221" s="34"/>
      <c r="B221" s="34"/>
      <c r="C221" s="34"/>
      <c r="D221" s="34"/>
      <c r="E221" s="37"/>
      <c r="F221" s="371"/>
    </row>
    <row r="222" spans="1:6" ht="12.75">
      <c r="A222" s="34"/>
      <c r="B222" s="34"/>
      <c r="C222" s="34"/>
      <c r="D222" s="34"/>
      <c r="E222" s="37"/>
      <c r="F222" s="371"/>
    </row>
    <row r="223" spans="1:6" ht="12.75">
      <c r="A223" s="34"/>
      <c r="B223" s="34"/>
      <c r="C223" s="34"/>
      <c r="D223" s="34"/>
      <c r="E223" s="37"/>
      <c r="F223" s="371"/>
    </row>
    <row r="224" spans="1:6" ht="12.75">
      <c r="A224" s="34"/>
      <c r="B224" s="34"/>
      <c r="C224" s="34"/>
      <c r="D224" s="34"/>
      <c r="E224" s="37"/>
      <c r="F224" s="371"/>
    </row>
    <row r="225" spans="1:6" ht="12.75">
      <c r="A225" s="34"/>
      <c r="B225" s="34"/>
      <c r="C225" s="34"/>
      <c r="D225" s="34"/>
      <c r="E225" s="37"/>
      <c r="F225" s="371"/>
    </row>
    <row r="226" spans="1:6" ht="12.75">
      <c r="A226" s="34"/>
      <c r="B226" s="34"/>
      <c r="C226" s="34"/>
      <c r="D226" s="34"/>
      <c r="E226" s="37"/>
      <c r="F226" s="371"/>
    </row>
    <row r="227" spans="1:6" ht="12.75">
      <c r="A227" s="34"/>
      <c r="B227" s="34"/>
      <c r="C227" s="34"/>
      <c r="D227" s="34"/>
      <c r="E227" s="37"/>
      <c r="F227" s="371"/>
    </row>
    <row r="228" spans="1:6" ht="12.75">
      <c r="A228" s="34"/>
      <c r="B228" s="34"/>
      <c r="C228" s="34"/>
      <c r="D228" s="34"/>
      <c r="E228" s="37"/>
      <c r="F228" s="371"/>
    </row>
    <row r="229" spans="1:6" ht="12.75">
      <c r="A229" s="34"/>
      <c r="B229" s="34"/>
      <c r="C229" s="34"/>
      <c r="D229" s="34"/>
      <c r="E229" s="37"/>
      <c r="F229" s="371"/>
    </row>
    <row r="230" spans="1:6" ht="12.75">
      <c r="A230" s="34"/>
      <c r="B230" s="34"/>
      <c r="C230" s="34"/>
      <c r="D230" s="34"/>
      <c r="E230" s="37"/>
      <c r="F230" s="371"/>
    </row>
    <row r="231" spans="1:6" ht="12.75">
      <c r="A231" s="34"/>
      <c r="B231" s="34"/>
      <c r="C231" s="34"/>
      <c r="D231" s="34"/>
      <c r="E231" s="37"/>
      <c r="F231" s="371"/>
    </row>
    <row r="232" spans="1:6" ht="12.75">
      <c r="A232" s="34"/>
      <c r="B232" s="34"/>
      <c r="C232" s="34"/>
      <c r="D232" s="34"/>
      <c r="E232" s="37"/>
      <c r="F232" s="371"/>
    </row>
    <row r="233" spans="1:6" ht="12.75">
      <c r="A233" s="34"/>
      <c r="B233" s="34"/>
      <c r="C233" s="34"/>
      <c r="D233" s="34"/>
      <c r="E233" s="37"/>
      <c r="F233" s="371"/>
    </row>
    <row r="234" spans="1:6" ht="12.75">
      <c r="A234" s="34"/>
      <c r="B234" s="34"/>
      <c r="C234" s="34"/>
      <c r="D234" s="34"/>
      <c r="E234" s="37"/>
      <c r="F234" s="371"/>
    </row>
    <row r="235" spans="1:6" ht="12.75">
      <c r="A235" s="34"/>
      <c r="B235" s="34"/>
      <c r="C235" s="34"/>
      <c r="D235" s="34"/>
      <c r="E235" s="37"/>
      <c r="F235" s="371"/>
    </row>
    <row r="236" spans="1:6" ht="12.75">
      <c r="A236" s="34"/>
      <c r="B236" s="34"/>
      <c r="C236" s="34"/>
      <c r="D236" s="34"/>
      <c r="E236" s="37"/>
      <c r="F236" s="371"/>
    </row>
    <row r="237" spans="1:6" ht="12.75">
      <c r="A237" s="34"/>
      <c r="B237" s="34"/>
      <c r="C237" s="34"/>
      <c r="D237" s="34"/>
      <c r="E237" s="37"/>
      <c r="F237" s="371"/>
    </row>
    <row r="238" spans="1:6" ht="12.75">
      <c r="A238" s="34"/>
      <c r="B238" s="34"/>
      <c r="C238" s="34"/>
      <c r="D238" s="34"/>
      <c r="E238" s="37"/>
      <c r="F238" s="371"/>
    </row>
    <row r="239" spans="1:6" ht="12.75">
      <c r="A239" s="34"/>
      <c r="B239" s="34"/>
      <c r="C239" s="34"/>
      <c r="D239" s="34"/>
      <c r="E239" s="37"/>
      <c r="F239" s="371"/>
    </row>
    <row r="240" spans="1:6" ht="12.75">
      <c r="A240" s="34"/>
      <c r="B240" s="34"/>
      <c r="C240" s="34"/>
      <c r="D240" s="34"/>
      <c r="E240" s="37"/>
      <c r="F240" s="371"/>
    </row>
    <row r="241" spans="1:6" ht="12.75">
      <c r="A241" s="34"/>
      <c r="B241" s="34"/>
      <c r="C241" s="34"/>
      <c r="D241" s="34"/>
      <c r="E241" s="37"/>
      <c r="F241" s="371"/>
    </row>
    <row r="242" spans="1:6" ht="12.75">
      <c r="A242" s="34"/>
      <c r="B242" s="34"/>
      <c r="C242" s="34"/>
      <c r="D242" s="34"/>
      <c r="E242" s="37"/>
      <c r="F242" s="371"/>
    </row>
    <row r="243" spans="1:6" ht="12.75">
      <c r="A243" s="34"/>
      <c r="B243" s="34"/>
      <c r="C243" s="34"/>
      <c r="D243" s="34"/>
      <c r="E243" s="37"/>
      <c r="F243" s="371"/>
    </row>
    <row r="244" spans="1:6" ht="12.75">
      <c r="A244" s="34"/>
      <c r="B244" s="34"/>
      <c r="C244" s="34"/>
      <c r="D244" s="34"/>
      <c r="E244" s="37"/>
      <c r="F244" s="371"/>
    </row>
    <row r="245" spans="1:6" ht="12.75">
      <c r="A245" s="34"/>
      <c r="B245" s="34"/>
      <c r="C245" s="34"/>
      <c r="D245" s="34"/>
      <c r="E245" s="37"/>
      <c r="F245" s="371"/>
    </row>
    <row r="246" spans="1:6" ht="12.75">
      <c r="A246" s="34"/>
      <c r="B246" s="34"/>
      <c r="C246" s="34"/>
      <c r="D246" s="34"/>
      <c r="E246" s="37"/>
      <c r="F246" s="371"/>
    </row>
    <row r="247" spans="1:6" ht="12.75">
      <c r="A247" s="34"/>
      <c r="B247" s="34"/>
      <c r="C247" s="34"/>
      <c r="D247" s="34"/>
      <c r="E247" s="37"/>
      <c r="F247" s="371"/>
    </row>
    <row r="248" spans="1:6" ht="12.75">
      <c r="A248" s="34"/>
      <c r="B248" s="34"/>
      <c r="C248" s="34"/>
      <c r="D248" s="34"/>
      <c r="E248" s="37"/>
      <c r="F248" s="371"/>
    </row>
    <row r="249" spans="1:6" ht="12.75">
      <c r="A249" s="34"/>
      <c r="B249" s="34"/>
      <c r="C249" s="34"/>
      <c r="D249" s="34"/>
      <c r="E249" s="37"/>
      <c r="F249" s="371"/>
    </row>
    <row r="250" spans="1:6" ht="12.75">
      <c r="A250" s="34"/>
      <c r="B250" s="34"/>
      <c r="C250" s="34"/>
      <c r="D250" s="34"/>
      <c r="E250" s="37"/>
      <c r="F250" s="371"/>
    </row>
    <row r="251" spans="1:6" ht="12.75">
      <c r="A251" s="34"/>
      <c r="B251" s="34"/>
      <c r="C251" s="34"/>
      <c r="D251" s="34"/>
      <c r="E251" s="37"/>
      <c r="F251" s="371"/>
    </row>
    <row r="252" spans="1:6" ht="12.75">
      <c r="A252" s="34"/>
      <c r="B252" s="34"/>
      <c r="C252" s="34"/>
      <c r="D252" s="34"/>
      <c r="E252" s="37"/>
      <c r="F252" s="371"/>
    </row>
    <row r="253" spans="1:6" ht="12.75">
      <c r="A253" s="34"/>
      <c r="B253" s="34"/>
      <c r="C253" s="34"/>
      <c r="D253" s="34"/>
      <c r="E253" s="37"/>
      <c r="F253" s="371"/>
    </row>
    <row r="254" spans="1:6" ht="12.75">
      <c r="A254" s="34"/>
      <c r="B254" s="34"/>
      <c r="C254" s="34"/>
      <c r="D254" s="34"/>
      <c r="E254" s="37"/>
      <c r="F254" s="371"/>
    </row>
    <row r="255" spans="1:6" ht="12.75">
      <c r="A255" s="34"/>
      <c r="B255" s="34"/>
      <c r="C255" s="34"/>
      <c r="D255" s="34"/>
      <c r="E255" s="37"/>
      <c r="F255" s="371"/>
    </row>
    <row r="256" spans="1:6" ht="12.75">
      <c r="A256" s="34"/>
      <c r="B256" s="34"/>
      <c r="C256" s="34"/>
      <c r="D256" s="34"/>
      <c r="E256" s="37"/>
      <c r="F256" s="371"/>
    </row>
    <row r="257" spans="1:6" ht="12.75">
      <c r="A257" s="34"/>
      <c r="B257" s="34"/>
      <c r="C257" s="34"/>
      <c r="D257" s="34"/>
      <c r="E257" s="37"/>
      <c r="F257" s="371"/>
    </row>
    <row r="258" spans="1:6" ht="12.75">
      <c r="A258" s="34"/>
      <c r="B258" s="34"/>
      <c r="C258" s="34"/>
      <c r="D258" s="34"/>
      <c r="E258" s="37"/>
      <c r="F258" s="371"/>
    </row>
    <row r="259" spans="1:6" ht="12.75">
      <c r="A259" s="34"/>
      <c r="B259" s="34"/>
      <c r="C259" s="34"/>
      <c r="D259" s="34"/>
      <c r="E259" s="37"/>
      <c r="F259" s="371"/>
    </row>
    <row r="260" spans="1:6" ht="12.75">
      <c r="A260" s="34"/>
      <c r="B260" s="34"/>
      <c r="C260" s="34"/>
      <c r="D260" s="34"/>
      <c r="E260" s="37"/>
      <c r="F260" s="371"/>
    </row>
    <row r="261" spans="1:6" ht="12.75">
      <c r="A261" s="34"/>
      <c r="B261" s="34"/>
      <c r="C261" s="34"/>
      <c r="D261" s="34"/>
      <c r="E261" s="37"/>
      <c r="F261" s="371"/>
    </row>
    <row r="262" spans="1:6" ht="12.75">
      <c r="A262" s="34"/>
      <c r="B262" s="34"/>
      <c r="C262" s="34"/>
      <c r="D262" s="34"/>
      <c r="E262" s="37"/>
      <c r="F262" s="371"/>
    </row>
    <row r="263" spans="1:6" ht="12.75">
      <c r="A263" s="34"/>
      <c r="B263" s="34"/>
      <c r="C263" s="34"/>
      <c r="D263" s="34"/>
      <c r="E263" s="37"/>
      <c r="F263" s="371"/>
    </row>
    <row r="264" spans="1:6" ht="12.75">
      <c r="A264" s="34"/>
      <c r="B264" s="34"/>
      <c r="C264" s="34"/>
      <c r="D264" s="34"/>
      <c r="E264" s="37"/>
      <c r="F264" s="371"/>
    </row>
    <row r="265" spans="1:6" ht="12.75">
      <c r="A265" s="34"/>
      <c r="B265" s="34"/>
      <c r="C265" s="34"/>
      <c r="D265" s="34"/>
      <c r="E265" s="37"/>
      <c r="F265" s="371"/>
    </row>
    <row r="266" spans="1:6" ht="12.75">
      <c r="A266" s="34"/>
      <c r="B266" s="34"/>
      <c r="C266" s="34"/>
      <c r="D266" s="34"/>
      <c r="E266" s="37"/>
      <c r="F266" s="371"/>
    </row>
    <row r="267" spans="1:6" ht="12.75">
      <c r="A267" s="34"/>
      <c r="B267" s="34"/>
      <c r="C267" s="34"/>
      <c r="D267" s="34"/>
      <c r="E267" s="37"/>
      <c r="F267" s="371"/>
    </row>
    <row r="268" spans="1:6" ht="12.75">
      <c r="A268" s="34"/>
      <c r="B268" s="34"/>
      <c r="C268" s="34"/>
      <c r="D268" s="34"/>
      <c r="E268" s="37"/>
      <c r="F268" s="371"/>
    </row>
    <row r="269" spans="1:6" ht="12.75">
      <c r="A269" s="34"/>
      <c r="B269" s="34"/>
      <c r="C269" s="34"/>
      <c r="D269" s="34"/>
      <c r="E269" s="37"/>
      <c r="F269" s="371"/>
    </row>
    <row r="270" spans="1:6" ht="12.75">
      <c r="A270" s="34"/>
      <c r="B270" s="34"/>
      <c r="C270" s="34"/>
      <c r="D270" s="34"/>
      <c r="E270" s="37"/>
      <c r="F270" s="371"/>
    </row>
    <row r="271" spans="1:6" ht="12.75">
      <c r="A271" s="34"/>
      <c r="B271" s="34"/>
      <c r="C271" s="34"/>
      <c r="D271" s="34"/>
      <c r="E271" s="37"/>
      <c r="F271" s="371"/>
    </row>
    <row r="272" spans="1:6" ht="12.75">
      <c r="A272" s="34"/>
      <c r="B272" s="34"/>
      <c r="C272" s="34"/>
      <c r="D272" s="34"/>
      <c r="E272" s="37"/>
      <c r="F272" s="371"/>
    </row>
    <row r="273" spans="1:6" ht="12.75">
      <c r="A273" s="34"/>
      <c r="B273" s="34"/>
      <c r="C273" s="34"/>
      <c r="D273" s="34"/>
      <c r="E273" s="37"/>
      <c r="F273" s="371"/>
    </row>
    <row r="274" spans="1:6" ht="12.75">
      <c r="A274" s="34"/>
      <c r="B274" s="34"/>
      <c r="C274" s="34"/>
      <c r="D274" s="34"/>
      <c r="E274" s="37"/>
      <c r="F274" s="371"/>
    </row>
    <row r="275" spans="1:6" ht="12.75">
      <c r="A275" s="34"/>
      <c r="B275" s="34"/>
      <c r="C275" s="34"/>
      <c r="D275" s="34"/>
      <c r="E275" s="37"/>
      <c r="F275" s="371"/>
    </row>
    <row r="276" spans="1:6" ht="12.75">
      <c r="A276" s="34"/>
      <c r="B276" s="34"/>
      <c r="C276" s="34"/>
      <c r="D276" s="34"/>
      <c r="E276" s="37"/>
      <c r="F276" s="371"/>
    </row>
    <row r="277" spans="1:6" ht="12.75">
      <c r="A277" s="34"/>
      <c r="B277" s="34"/>
      <c r="C277" s="34"/>
      <c r="D277" s="34"/>
      <c r="E277" s="37"/>
      <c r="F277" s="371"/>
    </row>
    <row r="278" spans="1:6" ht="12.75">
      <c r="A278" s="34"/>
      <c r="B278" s="34"/>
      <c r="C278" s="34"/>
      <c r="D278" s="34"/>
      <c r="E278" s="37"/>
      <c r="F278" s="371"/>
    </row>
    <row r="279" spans="1:6" ht="12.75">
      <c r="A279" s="34"/>
      <c r="B279" s="34"/>
      <c r="C279" s="34"/>
      <c r="D279" s="34"/>
      <c r="E279" s="37"/>
      <c r="F279" s="371"/>
    </row>
    <row r="280" spans="1:6" ht="12.75">
      <c r="A280" s="34"/>
      <c r="B280" s="34"/>
      <c r="C280" s="34"/>
      <c r="D280" s="34"/>
      <c r="E280" s="37"/>
      <c r="F280" s="371"/>
    </row>
    <row r="281" spans="1:6" ht="12.75">
      <c r="A281" s="34"/>
      <c r="B281" s="34"/>
      <c r="C281" s="34"/>
      <c r="D281" s="34"/>
      <c r="E281" s="37"/>
      <c r="F281" s="371"/>
    </row>
    <row r="282" spans="1:6" ht="12.75">
      <c r="A282" s="34"/>
      <c r="B282" s="34"/>
      <c r="C282" s="34"/>
      <c r="D282" s="34"/>
      <c r="E282" s="37"/>
      <c r="F282" s="371"/>
    </row>
    <row r="283" spans="1:6" ht="12.75">
      <c r="A283" s="34"/>
      <c r="B283" s="34"/>
      <c r="C283" s="34"/>
      <c r="D283" s="34"/>
      <c r="E283" s="37"/>
      <c r="F283" s="371"/>
    </row>
    <row r="284" spans="1:6" ht="12.75">
      <c r="A284" s="34"/>
      <c r="B284" s="34"/>
      <c r="C284" s="34"/>
      <c r="D284" s="34"/>
      <c r="E284" s="37"/>
      <c r="F284" s="371"/>
    </row>
    <row r="285" spans="1:6" ht="12.75">
      <c r="A285" s="34"/>
      <c r="B285" s="34"/>
      <c r="C285" s="34"/>
      <c r="D285" s="34"/>
      <c r="E285" s="37"/>
      <c r="F285" s="371"/>
    </row>
    <row r="286" spans="1:6" ht="12.75">
      <c r="A286" s="34"/>
      <c r="B286" s="34"/>
      <c r="C286" s="34"/>
      <c r="D286" s="34"/>
      <c r="E286" s="37"/>
      <c r="F286" s="371"/>
    </row>
    <row r="287" spans="1:6" ht="12.75">
      <c r="A287" s="34"/>
      <c r="B287" s="34"/>
      <c r="C287" s="34"/>
      <c r="D287" s="34"/>
      <c r="E287" s="37"/>
      <c r="F287" s="371"/>
    </row>
    <row r="288" spans="1:6" ht="12.75">
      <c r="A288" s="34"/>
      <c r="B288" s="34"/>
      <c r="C288" s="34"/>
      <c r="D288" s="34"/>
      <c r="E288" s="37"/>
      <c r="F288" s="371"/>
    </row>
    <row r="289" spans="1:6" ht="12.75">
      <c r="A289" s="34"/>
      <c r="B289" s="34"/>
      <c r="C289" s="34"/>
      <c r="D289" s="34"/>
      <c r="E289" s="37"/>
      <c r="F289" s="371"/>
    </row>
    <row r="290" spans="1:6" ht="12.75">
      <c r="A290" s="40"/>
      <c r="B290" s="40"/>
      <c r="C290" s="40"/>
      <c r="D290" s="40"/>
      <c r="E290" s="41"/>
      <c r="F290" s="371"/>
    </row>
    <row r="291" spans="1:6" ht="12.75">
      <c r="A291" s="34"/>
      <c r="B291" s="34"/>
      <c r="C291" s="34"/>
      <c r="D291" s="34"/>
      <c r="E291" s="37"/>
      <c r="F291" s="371"/>
    </row>
    <row r="292" spans="1:6" ht="12.75">
      <c r="A292" s="34"/>
      <c r="B292" s="34"/>
      <c r="C292" s="34"/>
      <c r="D292" s="34"/>
      <c r="E292" s="37"/>
      <c r="F292" s="371"/>
    </row>
    <row r="293" spans="1:6" ht="12.75">
      <c r="A293" s="34"/>
      <c r="B293" s="34"/>
      <c r="C293" s="34"/>
      <c r="D293" s="34"/>
      <c r="E293" s="37"/>
      <c r="F293" s="371"/>
    </row>
    <row r="294" spans="1:6" ht="12.75">
      <c r="A294" s="34"/>
      <c r="B294" s="34"/>
      <c r="C294" s="34"/>
      <c r="D294" s="34"/>
      <c r="E294" s="37"/>
      <c r="F294" s="371"/>
    </row>
    <row r="295" spans="1:6" ht="12.75">
      <c r="A295" s="34"/>
      <c r="B295" s="34"/>
      <c r="C295" s="34"/>
      <c r="D295" s="34"/>
      <c r="E295" s="37"/>
      <c r="F295" s="371"/>
    </row>
    <row r="296" spans="1:6" ht="12.75">
      <c r="A296" s="34"/>
      <c r="B296" s="34"/>
      <c r="C296" s="34"/>
      <c r="D296" s="34"/>
      <c r="E296" s="37"/>
      <c r="F296" s="371"/>
    </row>
    <row r="297" spans="1:6" ht="12.75">
      <c r="A297" s="34"/>
      <c r="B297" s="34"/>
      <c r="C297" s="34"/>
      <c r="D297" s="34"/>
      <c r="E297" s="37"/>
      <c r="F297" s="371"/>
    </row>
    <row r="298" spans="1:6" ht="12.75">
      <c r="A298" s="34"/>
      <c r="B298" s="34"/>
      <c r="C298" s="34"/>
      <c r="D298" s="34"/>
      <c r="E298" s="37"/>
      <c r="F298" s="371"/>
    </row>
    <row r="299" spans="1:6" ht="12.75">
      <c r="A299" s="34"/>
      <c r="B299" s="34"/>
      <c r="C299" s="34"/>
      <c r="D299" s="34"/>
      <c r="E299" s="37"/>
      <c r="F299" s="371"/>
    </row>
    <row r="300" spans="1:6" ht="12.75">
      <c r="A300" s="34"/>
      <c r="B300" s="34"/>
      <c r="C300" s="34"/>
      <c r="D300" s="34"/>
      <c r="E300" s="37"/>
      <c r="F300" s="371"/>
    </row>
    <row r="301" spans="1:6" ht="12.75">
      <c r="A301" s="34"/>
      <c r="B301" s="34"/>
      <c r="C301" s="34"/>
      <c r="D301" s="34"/>
      <c r="E301" s="37"/>
      <c r="F301" s="371"/>
    </row>
    <row r="302" spans="1:6" ht="12.75">
      <c r="A302" s="34"/>
      <c r="B302" s="34"/>
      <c r="C302" s="34"/>
      <c r="D302" s="34"/>
      <c r="E302" s="37"/>
      <c r="F302" s="371"/>
    </row>
    <row r="303" spans="1:6" ht="12.75">
      <c r="A303" s="34"/>
      <c r="B303" s="34"/>
      <c r="C303" s="34"/>
      <c r="D303" s="34"/>
      <c r="E303" s="37"/>
      <c r="F303" s="371"/>
    </row>
    <row r="304" spans="1:6" ht="12.75">
      <c r="A304" s="34"/>
      <c r="B304" s="34"/>
      <c r="C304" s="34"/>
      <c r="D304" s="34"/>
      <c r="E304" s="37"/>
      <c r="F304" s="371"/>
    </row>
    <row r="305" spans="1:6" ht="12.75">
      <c r="A305" s="34"/>
      <c r="B305" s="34"/>
      <c r="C305" s="34"/>
      <c r="D305" s="34"/>
      <c r="E305" s="37"/>
      <c r="F305" s="371"/>
    </row>
    <row r="306" spans="1:6" ht="12.75">
      <c r="A306" s="34"/>
      <c r="B306" s="34"/>
      <c r="C306" s="34"/>
      <c r="D306" s="34"/>
      <c r="E306" s="37"/>
      <c r="F306" s="371"/>
    </row>
    <row r="307" spans="1:6" ht="12.75">
      <c r="A307" s="34"/>
      <c r="B307" s="34"/>
      <c r="C307" s="34"/>
      <c r="D307" s="34"/>
      <c r="E307" s="37"/>
      <c r="F307" s="371"/>
    </row>
    <row r="308" spans="1:6" ht="12.75">
      <c r="A308" s="34"/>
      <c r="B308" s="34"/>
      <c r="C308" s="34"/>
      <c r="D308" s="34"/>
      <c r="E308" s="37"/>
      <c r="F308" s="371"/>
    </row>
    <row r="309" spans="1:6" ht="12.75">
      <c r="A309" s="34"/>
      <c r="B309" s="34"/>
      <c r="C309" s="34"/>
      <c r="D309" s="34"/>
      <c r="E309" s="37"/>
      <c r="F309" s="371"/>
    </row>
    <row r="310" spans="1:6" ht="12.75">
      <c r="A310" s="34"/>
      <c r="B310" s="34"/>
      <c r="C310" s="34"/>
      <c r="D310" s="34"/>
      <c r="E310" s="37"/>
      <c r="F310" s="371"/>
    </row>
    <row r="311" spans="1:6" ht="12.75">
      <c r="A311" s="34"/>
      <c r="B311" s="34"/>
      <c r="C311" s="34"/>
      <c r="D311" s="34"/>
      <c r="E311" s="37"/>
      <c r="F311" s="371"/>
    </row>
    <row r="312" spans="1:6" ht="12.75">
      <c r="A312" s="34"/>
      <c r="B312" s="34"/>
      <c r="C312" s="34"/>
      <c r="D312" s="34"/>
      <c r="E312" s="37"/>
      <c r="F312" s="371"/>
    </row>
    <row r="313" spans="1:6" ht="12.75">
      <c r="A313" s="40"/>
      <c r="B313" s="40"/>
      <c r="C313" s="40"/>
      <c r="D313" s="40"/>
      <c r="E313" s="41"/>
      <c r="F313" s="371"/>
    </row>
    <row r="314" spans="1:6" ht="12.75">
      <c r="A314" s="34"/>
      <c r="B314" s="34"/>
      <c r="C314" s="34"/>
      <c r="D314" s="34"/>
      <c r="E314" s="37"/>
      <c r="F314" s="371"/>
    </row>
    <row r="315" spans="1:6" ht="12.75">
      <c r="A315" s="34"/>
      <c r="B315" s="34"/>
      <c r="C315" s="34"/>
      <c r="D315" s="34"/>
      <c r="E315" s="37"/>
      <c r="F315" s="371"/>
    </row>
    <row r="316" spans="1:6" ht="12.75">
      <c r="A316" s="34"/>
      <c r="B316" s="34"/>
      <c r="C316" s="34"/>
      <c r="D316" s="34"/>
      <c r="E316" s="37"/>
      <c r="F316" s="371"/>
    </row>
    <row r="317" spans="1:6" ht="12.75">
      <c r="A317" s="34"/>
      <c r="B317" s="34"/>
      <c r="C317" s="34"/>
      <c r="D317" s="34"/>
      <c r="E317" s="37"/>
      <c r="F317" s="371"/>
    </row>
    <row r="318" spans="1:6" ht="12.75">
      <c r="A318" s="34"/>
      <c r="B318" s="34"/>
      <c r="C318" s="34"/>
      <c r="D318" s="34"/>
      <c r="E318" s="37"/>
      <c r="F318" s="371"/>
    </row>
    <row r="319" spans="1:6" ht="12.75">
      <c r="A319" s="34"/>
      <c r="B319" s="34"/>
      <c r="C319" s="34"/>
      <c r="D319" s="34"/>
      <c r="E319" s="37"/>
      <c r="F319" s="371"/>
    </row>
    <row r="320" spans="1:6" ht="12.75">
      <c r="A320" s="34"/>
      <c r="B320" s="34"/>
      <c r="C320" s="34"/>
      <c r="D320" s="34"/>
      <c r="E320" s="37"/>
      <c r="F320" s="371"/>
    </row>
    <row r="321" spans="1:6" ht="12.75">
      <c r="A321" s="34"/>
      <c r="B321" s="34"/>
      <c r="C321" s="34"/>
      <c r="D321" s="34"/>
      <c r="E321" s="37"/>
      <c r="F321" s="371"/>
    </row>
    <row r="322" spans="1:6" ht="12.75">
      <c r="A322" s="34"/>
      <c r="B322" s="34"/>
      <c r="C322" s="34"/>
      <c r="D322" s="34"/>
      <c r="E322" s="37"/>
      <c r="F322" s="371"/>
    </row>
    <row r="323" spans="1:6" ht="12.75">
      <c r="A323" s="34"/>
      <c r="B323" s="34"/>
      <c r="C323" s="34"/>
      <c r="D323" s="34"/>
      <c r="E323" s="37"/>
      <c r="F323" s="371"/>
    </row>
    <row r="324" spans="1:6" ht="12.75">
      <c r="A324" s="34"/>
      <c r="B324" s="34"/>
      <c r="C324" s="34"/>
      <c r="D324" s="34"/>
      <c r="E324" s="37"/>
      <c r="F324" s="371"/>
    </row>
    <row r="325" spans="1:6" ht="12.75">
      <c r="A325" s="34"/>
      <c r="B325" s="34"/>
      <c r="C325" s="34"/>
      <c r="D325" s="34"/>
      <c r="E325" s="37"/>
      <c r="F325" s="371"/>
    </row>
    <row r="326" spans="1:6" ht="12.75">
      <c r="A326" s="34"/>
      <c r="B326" s="34"/>
      <c r="C326" s="34"/>
      <c r="D326" s="34"/>
      <c r="E326" s="37"/>
      <c r="F326" s="371"/>
    </row>
    <row r="327" spans="1:6" ht="12.75">
      <c r="A327" s="34"/>
      <c r="B327" s="34"/>
      <c r="C327" s="34"/>
      <c r="D327" s="34"/>
      <c r="E327" s="37"/>
      <c r="F327" s="371"/>
    </row>
    <row r="328" spans="1:6" ht="12.75">
      <c r="A328" s="34"/>
      <c r="B328" s="34"/>
      <c r="C328" s="34"/>
      <c r="D328" s="34"/>
      <c r="E328" s="37"/>
      <c r="F328" s="371"/>
    </row>
    <row r="329" spans="1:6" ht="12.75">
      <c r="A329" s="34"/>
      <c r="B329" s="34"/>
      <c r="C329" s="34"/>
      <c r="D329" s="34"/>
      <c r="E329" s="37"/>
      <c r="F329" s="371"/>
    </row>
    <row r="330" spans="1:6" ht="12.75">
      <c r="A330" s="34"/>
      <c r="B330" s="34"/>
      <c r="C330" s="34"/>
      <c r="D330" s="34"/>
      <c r="E330" s="37"/>
      <c r="F330" s="371"/>
    </row>
    <row r="331" spans="1:6" ht="12.75">
      <c r="A331" s="34"/>
      <c r="B331" s="34"/>
      <c r="C331" s="34"/>
      <c r="D331" s="34"/>
      <c r="E331" s="37"/>
      <c r="F331" s="371"/>
    </row>
    <row r="332" spans="1:6" ht="12.75">
      <c r="A332" s="34"/>
      <c r="B332" s="34"/>
      <c r="C332" s="34"/>
      <c r="D332" s="34"/>
      <c r="E332" s="37"/>
      <c r="F332" s="371"/>
    </row>
    <row r="333" spans="1:6" ht="12.75">
      <c r="A333" s="34"/>
      <c r="B333" s="34"/>
      <c r="C333" s="34"/>
      <c r="D333" s="34"/>
      <c r="E333" s="37"/>
      <c r="F333" s="371"/>
    </row>
    <row r="334" spans="1:6" ht="12.75">
      <c r="A334" s="34"/>
      <c r="B334" s="34"/>
      <c r="C334" s="34"/>
      <c r="D334" s="34"/>
      <c r="E334" s="37"/>
      <c r="F334" s="371"/>
    </row>
    <row r="335" spans="1:6" ht="12.75">
      <c r="A335" s="34"/>
      <c r="B335" s="34"/>
      <c r="C335" s="34"/>
      <c r="D335" s="34"/>
      <c r="E335" s="37"/>
      <c r="F335" s="371"/>
    </row>
    <row r="336" spans="1:6" ht="12.75">
      <c r="A336" s="34"/>
      <c r="B336" s="34"/>
      <c r="C336" s="34"/>
      <c r="D336" s="34"/>
      <c r="E336" s="37"/>
      <c r="F336" s="371"/>
    </row>
    <row r="337" spans="1:6" ht="12.75">
      <c r="A337" s="34"/>
      <c r="B337" s="34"/>
      <c r="C337" s="34"/>
      <c r="D337" s="34"/>
      <c r="E337" s="37"/>
      <c r="F337" s="371"/>
    </row>
    <row r="338" spans="1:6" ht="12.75">
      <c r="A338" s="34"/>
      <c r="B338" s="34"/>
      <c r="C338" s="34"/>
      <c r="D338" s="34"/>
      <c r="E338" s="37"/>
      <c r="F338" s="371"/>
    </row>
    <row r="339" spans="1:6" ht="12.75">
      <c r="A339" s="34"/>
      <c r="B339" s="34"/>
      <c r="C339" s="34"/>
      <c r="D339" s="34"/>
      <c r="E339" s="37"/>
      <c r="F339" s="371"/>
    </row>
    <row r="340" spans="1:6" ht="12.75">
      <c r="A340" s="34"/>
      <c r="B340" s="34"/>
      <c r="C340" s="34"/>
      <c r="D340" s="34"/>
      <c r="E340" s="37"/>
      <c r="F340" s="371"/>
    </row>
    <row r="341" spans="1:6" ht="12.75">
      <c r="A341" s="34"/>
      <c r="B341" s="34"/>
      <c r="C341" s="34"/>
      <c r="D341" s="34"/>
      <c r="E341" s="37"/>
      <c r="F341" s="371"/>
    </row>
    <row r="342" spans="1:6" ht="12.75">
      <c r="A342" s="34"/>
      <c r="B342" s="34"/>
      <c r="C342" s="34"/>
      <c r="D342" s="34"/>
      <c r="E342" s="37"/>
      <c r="F342" s="371"/>
    </row>
    <row r="343" spans="1:6" ht="12.75">
      <c r="A343" s="34"/>
      <c r="B343" s="34"/>
      <c r="C343" s="34"/>
      <c r="D343" s="34"/>
      <c r="E343" s="37"/>
      <c r="F343" s="371"/>
    </row>
    <row r="344" spans="1:6" ht="12.75">
      <c r="A344" s="34"/>
      <c r="B344" s="34"/>
      <c r="C344" s="34"/>
      <c r="D344" s="34"/>
      <c r="E344" s="37"/>
      <c r="F344" s="371"/>
    </row>
    <row r="345" spans="1:6" ht="12.75">
      <c r="A345" s="34"/>
      <c r="B345" s="34"/>
      <c r="C345" s="34"/>
      <c r="D345" s="34"/>
      <c r="E345" s="37"/>
      <c r="F345" s="371"/>
    </row>
    <row r="346" spans="1:6" ht="12.75">
      <c r="A346" s="34"/>
      <c r="B346" s="34"/>
      <c r="C346" s="34"/>
      <c r="D346" s="34"/>
      <c r="E346" s="37"/>
      <c r="F346" s="371"/>
    </row>
    <row r="347" spans="1:6" ht="12.75">
      <c r="A347" s="34"/>
      <c r="B347" s="34"/>
      <c r="C347" s="34"/>
      <c r="D347" s="34"/>
      <c r="E347" s="37"/>
      <c r="F347" s="371"/>
    </row>
    <row r="348" spans="1:6" ht="12.75">
      <c r="A348" s="34"/>
      <c r="B348" s="34"/>
      <c r="C348" s="34"/>
      <c r="D348" s="34"/>
      <c r="E348" s="37"/>
      <c r="F348" s="371"/>
    </row>
    <row r="349" spans="1:6" ht="12.75">
      <c r="A349" s="34"/>
      <c r="B349" s="34"/>
      <c r="C349" s="34"/>
      <c r="D349" s="34"/>
      <c r="E349" s="37"/>
      <c r="F349" s="371"/>
    </row>
    <row r="350" spans="1:6" ht="12.75">
      <c r="A350" s="34"/>
      <c r="B350" s="34"/>
      <c r="C350" s="34"/>
      <c r="D350" s="34"/>
      <c r="E350" s="37"/>
      <c r="F350" s="371"/>
    </row>
    <row r="351" spans="1:6" ht="12.75">
      <c r="A351" s="34"/>
      <c r="B351" s="34"/>
      <c r="C351" s="34"/>
      <c r="D351" s="34"/>
      <c r="E351" s="37"/>
      <c r="F351" s="371"/>
    </row>
    <row r="352" spans="1:6" ht="12.75">
      <c r="A352" s="34"/>
      <c r="B352" s="34"/>
      <c r="C352" s="34"/>
      <c r="D352" s="34"/>
      <c r="E352" s="37"/>
      <c r="F352" s="371"/>
    </row>
    <row r="353" spans="1:6" ht="12.75">
      <c r="A353" s="34"/>
      <c r="B353" s="34"/>
      <c r="C353" s="34"/>
      <c r="D353" s="34"/>
      <c r="E353" s="37"/>
      <c r="F353" s="371"/>
    </row>
    <row r="354" spans="1:6" ht="12.75">
      <c r="A354" s="34"/>
      <c r="B354" s="34"/>
      <c r="C354" s="34"/>
      <c r="D354" s="34"/>
      <c r="E354" s="37"/>
      <c r="F354" s="371"/>
    </row>
    <row r="355" spans="1:6" ht="12.75">
      <c r="A355" s="34"/>
      <c r="B355" s="34"/>
      <c r="C355" s="34"/>
      <c r="D355" s="34"/>
      <c r="E355" s="37"/>
      <c r="F355" s="371"/>
    </row>
    <row r="356" spans="1:6" ht="12.75">
      <c r="A356" s="34"/>
      <c r="B356" s="34"/>
      <c r="C356" s="34"/>
      <c r="D356" s="34"/>
      <c r="E356" s="37"/>
      <c r="F356" s="371"/>
    </row>
    <row r="357" spans="1:6" ht="12.75">
      <c r="A357" s="34"/>
      <c r="B357" s="34"/>
      <c r="C357" s="34"/>
      <c r="D357" s="34"/>
      <c r="E357" s="37"/>
      <c r="F357" s="371"/>
    </row>
    <row r="358" spans="1:6" ht="12.75">
      <c r="A358" s="34"/>
      <c r="B358" s="34"/>
      <c r="C358" s="34"/>
      <c r="D358" s="34"/>
      <c r="E358" s="37"/>
      <c r="F358" s="371"/>
    </row>
    <row r="359" spans="1:6" ht="12.75">
      <c r="A359" s="34"/>
      <c r="B359" s="34"/>
      <c r="C359" s="34"/>
      <c r="D359" s="34"/>
      <c r="E359" s="37"/>
      <c r="F359" s="371"/>
    </row>
    <row r="360" spans="1:6" ht="12.75">
      <c r="A360" s="34"/>
      <c r="B360" s="34"/>
      <c r="C360" s="34"/>
      <c r="D360" s="34"/>
      <c r="E360" s="42"/>
      <c r="F360" s="371"/>
    </row>
    <row r="361" spans="1:6" ht="12.75">
      <c r="A361" s="40"/>
      <c r="B361" s="40"/>
      <c r="C361" s="40"/>
      <c r="D361" s="40"/>
      <c r="E361" s="41"/>
      <c r="F361" s="371"/>
    </row>
    <row r="362" spans="1:6" ht="12.75">
      <c r="A362" s="34"/>
      <c r="B362" s="34"/>
      <c r="C362" s="34"/>
      <c r="D362" s="34"/>
      <c r="E362" s="37"/>
      <c r="F362" s="371"/>
    </row>
    <row r="363" spans="1:6" ht="12.75">
      <c r="A363" s="34"/>
      <c r="B363" s="34"/>
      <c r="C363" s="34"/>
      <c r="D363" s="34"/>
      <c r="E363" s="37"/>
      <c r="F363" s="371"/>
    </row>
    <row r="364" spans="1:6" ht="12.75">
      <c r="A364" s="34"/>
      <c r="B364" s="34"/>
      <c r="C364" s="34"/>
      <c r="D364" s="34"/>
      <c r="E364" s="37"/>
      <c r="F364" s="371"/>
    </row>
    <row r="365" spans="1:6" ht="12.75">
      <c r="A365" s="34"/>
      <c r="B365" s="34"/>
      <c r="C365" s="34"/>
      <c r="D365" s="34"/>
      <c r="E365" s="37"/>
      <c r="F365" s="371"/>
    </row>
    <row r="366" spans="1:6" ht="12.75">
      <c r="A366" s="34"/>
      <c r="B366" s="34"/>
      <c r="C366" s="34"/>
      <c r="D366" s="34"/>
      <c r="E366" s="37"/>
      <c r="F366" s="371"/>
    </row>
    <row r="367" spans="1:6" ht="12.75">
      <c r="A367" s="34"/>
      <c r="B367" s="34"/>
      <c r="C367" s="34"/>
      <c r="D367" s="34"/>
      <c r="E367" s="37"/>
      <c r="F367" s="371"/>
    </row>
    <row r="368" spans="1:6" ht="12.75">
      <c r="A368" s="34"/>
      <c r="B368" s="34"/>
      <c r="C368" s="34"/>
      <c r="D368" s="34"/>
      <c r="E368" s="37"/>
      <c r="F368" s="371"/>
    </row>
    <row r="369" spans="1:6" ht="12.75">
      <c r="A369" s="34"/>
      <c r="B369" s="34"/>
      <c r="C369" s="34"/>
      <c r="D369" s="34"/>
      <c r="E369" s="37"/>
      <c r="F369" s="371"/>
    </row>
    <row r="370" spans="1:6" ht="12.75">
      <c r="A370" s="34"/>
      <c r="B370" s="34"/>
      <c r="C370" s="34"/>
      <c r="D370" s="34"/>
      <c r="E370" s="37"/>
      <c r="F370" s="371"/>
    </row>
    <row r="371" spans="1:6" ht="12.75">
      <c r="A371" s="34"/>
      <c r="B371" s="34"/>
      <c r="C371" s="34"/>
      <c r="D371" s="34"/>
      <c r="E371" s="37"/>
      <c r="F371" s="371"/>
    </row>
    <row r="372" spans="1:6" ht="12.75">
      <c r="A372" s="34"/>
      <c r="B372" s="34"/>
      <c r="C372" s="34"/>
      <c r="D372" s="34"/>
      <c r="E372" s="37"/>
      <c r="F372" s="371"/>
    </row>
    <row r="373" spans="1:6" ht="12.75">
      <c r="A373" s="34"/>
      <c r="B373" s="34"/>
      <c r="C373" s="34"/>
      <c r="D373" s="34"/>
      <c r="E373" s="37"/>
      <c r="F373" s="371"/>
    </row>
    <row r="374" spans="1:6" ht="12.75">
      <c r="A374" s="34"/>
      <c r="B374" s="34"/>
      <c r="C374" s="34"/>
      <c r="D374" s="34"/>
      <c r="E374" s="37"/>
      <c r="F374" s="371"/>
    </row>
    <row r="375" spans="1:6" ht="12.75">
      <c r="A375" s="34"/>
      <c r="B375" s="34"/>
      <c r="C375" s="34"/>
      <c r="D375" s="34"/>
      <c r="E375" s="37"/>
      <c r="F375" s="371"/>
    </row>
    <row r="376" spans="1:6" ht="12.75">
      <c r="A376" s="34"/>
      <c r="B376" s="34"/>
      <c r="C376" s="34"/>
      <c r="D376" s="34"/>
      <c r="E376" s="37"/>
      <c r="F376" s="371"/>
    </row>
    <row r="377" spans="1:6" ht="12.75">
      <c r="A377" s="34"/>
      <c r="B377" s="34"/>
      <c r="C377" s="34"/>
      <c r="D377" s="34"/>
      <c r="E377" s="37"/>
      <c r="F377" s="371"/>
    </row>
    <row r="378" spans="1:6" ht="12.75">
      <c r="A378" s="34"/>
      <c r="B378" s="34"/>
      <c r="C378" s="34"/>
      <c r="D378" s="34"/>
      <c r="E378" s="37"/>
      <c r="F378" s="371"/>
    </row>
    <row r="379" spans="1:6" ht="12.75">
      <c r="A379" s="34"/>
      <c r="B379" s="34"/>
      <c r="C379" s="34"/>
      <c r="D379" s="34"/>
      <c r="E379" s="37"/>
      <c r="F379" s="371"/>
    </row>
    <row r="380" spans="1:6" ht="12.75">
      <c r="A380" s="34"/>
      <c r="B380" s="34"/>
      <c r="C380" s="34"/>
      <c r="D380" s="34"/>
      <c r="E380" s="37"/>
      <c r="F380" s="371"/>
    </row>
    <row r="381" spans="1:6" ht="12.75">
      <c r="A381" s="34"/>
      <c r="B381" s="34"/>
      <c r="C381" s="34"/>
      <c r="D381" s="34"/>
      <c r="E381" s="37"/>
      <c r="F381" s="371"/>
    </row>
    <row r="382" spans="1:6" ht="12.75">
      <c r="A382" s="34"/>
      <c r="B382" s="34"/>
      <c r="C382" s="34"/>
      <c r="D382" s="34"/>
      <c r="E382" s="37"/>
      <c r="F382" s="371"/>
    </row>
    <row r="383" spans="1:6" ht="12.75">
      <c r="A383" s="34"/>
      <c r="B383" s="34"/>
      <c r="C383" s="34"/>
      <c r="D383" s="34"/>
      <c r="E383" s="37"/>
      <c r="F383" s="371"/>
    </row>
    <row r="384" spans="1:6" ht="12.75">
      <c r="A384" s="34"/>
      <c r="B384" s="34"/>
      <c r="C384" s="34"/>
      <c r="D384" s="34"/>
      <c r="E384" s="37"/>
      <c r="F384" s="371"/>
    </row>
    <row r="385" spans="1:6" ht="12.75">
      <c r="A385" s="34"/>
      <c r="B385" s="34"/>
      <c r="C385" s="34"/>
      <c r="D385" s="34"/>
      <c r="E385" s="37"/>
      <c r="F385" s="371"/>
    </row>
    <row r="386" spans="1:6" ht="12.75">
      <c r="A386" s="34"/>
      <c r="B386" s="34"/>
      <c r="C386" s="34"/>
      <c r="D386" s="34"/>
      <c r="E386" s="37"/>
      <c r="F386" s="371"/>
    </row>
    <row r="387" spans="1:6" ht="12.75">
      <c r="A387" s="34"/>
      <c r="B387" s="34"/>
      <c r="C387" s="34"/>
      <c r="D387" s="34"/>
      <c r="E387" s="37"/>
      <c r="F387" s="371"/>
    </row>
    <row r="388" spans="1:6" ht="12.75">
      <c r="A388" s="34"/>
      <c r="B388" s="34"/>
      <c r="C388" s="34"/>
      <c r="D388" s="34"/>
      <c r="E388" s="37"/>
      <c r="F388" s="371"/>
    </row>
    <row r="389" spans="1:6" ht="12.75">
      <c r="A389" s="34"/>
      <c r="B389" s="34"/>
      <c r="C389" s="34"/>
      <c r="D389" s="34"/>
      <c r="E389" s="37"/>
      <c r="F389" s="371"/>
    </row>
    <row r="390" spans="1:6" ht="12.75">
      <c r="A390" s="34"/>
      <c r="B390" s="34"/>
      <c r="C390" s="34"/>
      <c r="D390" s="34"/>
      <c r="E390" s="37"/>
      <c r="F390" s="371"/>
    </row>
    <row r="391" spans="1:6" ht="12.75">
      <c r="A391" s="34"/>
      <c r="B391" s="34"/>
      <c r="C391" s="34"/>
      <c r="D391" s="34"/>
      <c r="E391" s="37"/>
      <c r="F391" s="371"/>
    </row>
    <row r="392" spans="1:6" ht="12.75">
      <c r="A392" s="34"/>
      <c r="B392" s="34"/>
      <c r="C392" s="34"/>
      <c r="D392" s="34"/>
      <c r="E392" s="37"/>
      <c r="F392" s="371"/>
    </row>
    <row r="393" spans="1:6" ht="12.75">
      <c r="A393" s="34"/>
      <c r="B393" s="34"/>
      <c r="C393" s="34"/>
      <c r="D393" s="34"/>
      <c r="E393" s="37"/>
      <c r="F393" s="371"/>
    </row>
    <row r="394" spans="1:6" ht="12.75">
      <c r="A394" s="40"/>
      <c r="B394" s="40"/>
      <c r="C394" s="40"/>
      <c r="D394" s="40"/>
      <c r="E394" s="41"/>
      <c r="F394" s="371"/>
    </row>
    <row r="395" spans="1:6" ht="12.75">
      <c r="A395" s="34"/>
      <c r="B395" s="34"/>
      <c r="C395" s="34"/>
      <c r="D395" s="34"/>
      <c r="E395" s="37"/>
      <c r="F395" s="371"/>
    </row>
    <row r="396" spans="1:6" ht="12.75">
      <c r="A396" s="34"/>
      <c r="B396" s="34"/>
      <c r="C396" s="34"/>
      <c r="D396" s="34"/>
      <c r="E396" s="37"/>
      <c r="F396" s="371"/>
    </row>
    <row r="397" spans="1:6" ht="12.75">
      <c r="A397" s="34"/>
      <c r="B397" s="34"/>
      <c r="C397" s="34"/>
      <c r="D397" s="34"/>
      <c r="E397" s="37"/>
      <c r="F397" s="371"/>
    </row>
    <row r="398" spans="1:6" ht="12.75">
      <c r="A398" s="34"/>
      <c r="B398" s="34"/>
      <c r="C398" s="34"/>
      <c r="D398" s="34"/>
      <c r="E398" s="37"/>
      <c r="F398" s="371"/>
    </row>
    <row r="399" spans="1:6" ht="12.75">
      <c r="A399" s="34"/>
      <c r="B399" s="34"/>
      <c r="C399" s="34"/>
      <c r="D399" s="34"/>
      <c r="E399" s="37"/>
      <c r="F399" s="371"/>
    </row>
    <row r="400" spans="1:6" ht="12.75">
      <c r="A400" s="34"/>
      <c r="B400" s="34"/>
      <c r="C400" s="34"/>
      <c r="D400" s="34"/>
      <c r="E400" s="37"/>
      <c r="F400" s="371"/>
    </row>
    <row r="401" spans="1:6" ht="12.75">
      <c r="A401" s="34"/>
      <c r="B401" s="34"/>
      <c r="C401" s="34"/>
      <c r="D401" s="34"/>
      <c r="E401" s="37"/>
      <c r="F401" s="371"/>
    </row>
    <row r="402" spans="1:6" ht="12.75">
      <c r="A402" s="34"/>
      <c r="B402" s="34"/>
      <c r="C402" s="34"/>
      <c r="D402" s="34"/>
      <c r="E402" s="37"/>
      <c r="F402" s="371"/>
    </row>
    <row r="403" spans="1:6" ht="12.75">
      <c r="A403" s="34"/>
      <c r="B403" s="34"/>
      <c r="C403" s="34"/>
      <c r="D403" s="34"/>
      <c r="E403" s="37"/>
      <c r="F403" s="371"/>
    </row>
    <row r="404" spans="1:6" ht="12.75">
      <c r="A404" s="34"/>
      <c r="B404" s="34"/>
      <c r="C404" s="34"/>
      <c r="D404" s="34"/>
      <c r="E404" s="37"/>
      <c r="F404" s="371"/>
    </row>
    <row r="405" spans="1:6" ht="12.75">
      <c r="A405" s="34"/>
      <c r="B405" s="34"/>
      <c r="C405" s="34"/>
      <c r="D405" s="34"/>
      <c r="E405" s="37"/>
      <c r="F405" s="371"/>
    </row>
    <row r="406" spans="1:6" ht="12.75">
      <c r="A406" s="34"/>
      <c r="B406" s="34"/>
      <c r="C406" s="34"/>
      <c r="D406" s="34"/>
      <c r="E406" s="37"/>
      <c r="F406" s="371"/>
    </row>
    <row r="407" spans="1:6" ht="12.75">
      <c r="A407" s="34"/>
      <c r="B407" s="34"/>
      <c r="C407" s="34"/>
      <c r="D407" s="34"/>
      <c r="E407" s="37"/>
      <c r="F407" s="371"/>
    </row>
    <row r="408" spans="1:6" ht="12.75">
      <c r="A408" s="34"/>
      <c r="B408" s="34"/>
      <c r="C408" s="34"/>
      <c r="D408" s="34"/>
      <c r="E408" s="37"/>
      <c r="F408" s="371"/>
    </row>
    <row r="409" spans="1:6" ht="12.75">
      <c r="A409" s="34"/>
      <c r="B409" s="34"/>
      <c r="C409" s="34"/>
      <c r="D409" s="34"/>
      <c r="E409" s="37"/>
      <c r="F409" s="371"/>
    </row>
    <row r="410" spans="1:6" ht="12.75">
      <c r="A410" s="34"/>
      <c r="B410" s="34"/>
      <c r="C410" s="34"/>
      <c r="D410" s="34"/>
      <c r="E410" s="37"/>
      <c r="F410" s="371"/>
    </row>
    <row r="411" spans="1:6" ht="12.75">
      <c r="A411" s="34"/>
      <c r="B411" s="34"/>
      <c r="C411" s="34"/>
      <c r="D411" s="34"/>
      <c r="E411" s="37"/>
      <c r="F411" s="371"/>
    </row>
    <row r="412" spans="1:6" ht="12.75">
      <c r="A412" s="40"/>
      <c r="B412" s="40"/>
      <c r="C412" s="40"/>
      <c r="D412" s="40"/>
      <c r="E412" s="41"/>
      <c r="F412" s="371"/>
    </row>
    <row r="413" spans="1:6" ht="12.75">
      <c r="A413" s="34"/>
      <c r="B413" s="34"/>
      <c r="C413" s="34"/>
      <c r="D413" s="34"/>
      <c r="E413" s="37"/>
      <c r="F413" s="371"/>
    </row>
    <row r="414" spans="1:6" ht="12.75">
      <c r="A414" s="34"/>
      <c r="B414" s="34"/>
      <c r="C414" s="34"/>
      <c r="D414" s="34"/>
      <c r="E414" s="37"/>
      <c r="F414" s="371"/>
    </row>
    <row r="415" spans="1:6" ht="12.75">
      <c r="A415" s="34"/>
      <c r="B415" s="34"/>
      <c r="C415" s="34"/>
      <c r="D415" s="34"/>
      <c r="E415" s="37"/>
      <c r="F415" s="371"/>
    </row>
    <row r="416" spans="1:6" ht="12.75">
      <c r="A416" s="34"/>
      <c r="B416" s="34"/>
      <c r="C416" s="34"/>
      <c r="D416" s="34"/>
      <c r="E416" s="37"/>
      <c r="F416" s="371"/>
    </row>
    <row r="417" spans="1:6" ht="12.75">
      <c r="A417" s="34"/>
      <c r="B417" s="34"/>
      <c r="C417" s="34"/>
      <c r="D417" s="34"/>
      <c r="E417" s="37"/>
      <c r="F417" s="371"/>
    </row>
    <row r="418" spans="1:6" ht="12.75">
      <c r="A418" s="40"/>
      <c r="B418" s="40"/>
      <c r="C418" s="40"/>
      <c r="D418" s="40"/>
      <c r="E418" s="41"/>
      <c r="F418" s="371"/>
    </row>
    <row r="419" spans="1:6" ht="12.75">
      <c r="A419" s="34"/>
      <c r="B419" s="34"/>
      <c r="C419" s="34"/>
      <c r="D419" s="34"/>
      <c r="E419" s="37"/>
      <c r="F419" s="371"/>
    </row>
    <row r="420" spans="1:6" ht="12.75">
      <c r="A420" s="34"/>
      <c r="B420" s="34"/>
      <c r="C420" s="34"/>
      <c r="D420" s="34"/>
      <c r="E420" s="37"/>
      <c r="F420" s="371"/>
    </row>
    <row r="421" spans="1:6" ht="12.75">
      <c r="A421" s="34"/>
      <c r="B421" s="34"/>
      <c r="C421" s="34"/>
      <c r="D421" s="34"/>
      <c r="E421" s="37"/>
      <c r="F421" s="371"/>
    </row>
    <row r="422" spans="1:6" ht="12.75">
      <c r="A422" s="34"/>
      <c r="B422" s="34"/>
      <c r="C422" s="34"/>
      <c r="D422" s="34"/>
      <c r="E422" s="37"/>
      <c r="F422" s="371"/>
    </row>
    <row r="423" spans="1:6" ht="12.75">
      <c r="A423" s="34"/>
      <c r="B423" s="34"/>
      <c r="C423" s="34"/>
      <c r="D423" s="34"/>
      <c r="E423" s="37"/>
      <c r="F423" s="371"/>
    </row>
    <row r="424" spans="1:6" ht="12.75">
      <c r="A424" s="40"/>
      <c r="B424" s="40"/>
      <c r="C424" s="40"/>
      <c r="D424" s="40"/>
      <c r="E424" s="41"/>
      <c r="F424" s="371"/>
    </row>
    <row r="425" spans="1:6" ht="12.75">
      <c r="A425" s="34"/>
      <c r="B425" s="34"/>
      <c r="C425" s="34"/>
      <c r="D425" s="34"/>
      <c r="E425" s="37"/>
      <c r="F425" s="371"/>
    </row>
    <row r="426" spans="1:6" ht="12.75">
      <c r="A426" s="34"/>
      <c r="B426" s="34"/>
      <c r="C426" s="34"/>
      <c r="D426" s="34"/>
      <c r="E426" s="37"/>
      <c r="F426" s="371"/>
    </row>
    <row r="427" spans="1:6" ht="12.75">
      <c r="A427" s="34"/>
      <c r="B427" s="34"/>
      <c r="C427" s="34"/>
      <c r="D427" s="34"/>
      <c r="E427" s="37"/>
      <c r="F427" s="371"/>
    </row>
    <row r="428" spans="1:6" ht="12.75">
      <c r="A428" s="34"/>
      <c r="B428" s="34"/>
      <c r="C428" s="34"/>
      <c r="D428" s="34"/>
      <c r="E428" s="37"/>
      <c r="F428" s="371"/>
    </row>
    <row r="429" spans="1:6" ht="12.75">
      <c r="A429" s="34"/>
      <c r="B429" s="34"/>
      <c r="C429" s="34"/>
      <c r="D429" s="34"/>
      <c r="E429" s="37"/>
      <c r="F429" s="371"/>
    </row>
    <row r="430" spans="1:6" ht="12.75">
      <c r="A430" s="34"/>
      <c r="B430" s="34"/>
      <c r="C430" s="34"/>
      <c r="D430" s="34"/>
      <c r="E430" s="37"/>
      <c r="F430" s="371"/>
    </row>
    <row r="431" spans="1:6" ht="12.75">
      <c r="A431" s="34"/>
      <c r="B431" s="34"/>
      <c r="C431" s="34"/>
      <c r="D431" s="34"/>
      <c r="E431" s="37"/>
      <c r="F431" s="371"/>
    </row>
    <row r="432" spans="1:6" ht="12.75">
      <c r="A432" s="34"/>
      <c r="B432" s="34"/>
      <c r="C432" s="34"/>
      <c r="D432" s="34"/>
      <c r="E432" s="37"/>
      <c r="F432" s="371"/>
    </row>
    <row r="433" spans="1:6" ht="12.75">
      <c r="A433" s="34"/>
      <c r="B433" s="34"/>
      <c r="C433" s="34"/>
      <c r="D433" s="34"/>
      <c r="E433" s="37"/>
      <c r="F433" s="371"/>
    </row>
    <row r="434" spans="1:6" ht="12.75">
      <c r="A434" s="34"/>
      <c r="B434" s="34"/>
      <c r="C434" s="34"/>
      <c r="D434" s="34"/>
      <c r="E434" s="37"/>
      <c r="F434" s="371"/>
    </row>
    <row r="435" spans="1:6" ht="12.75">
      <c r="A435" s="34"/>
      <c r="B435" s="34"/>
      <c r="C435" s="34"/>
      <c r="D435" s="34"/>
      <c r="E435" s="37"/>
      <c r="F435" s="371"/>
    </row>
    <row r="436" spans="1:6" ht="12.75">
      <c r="A436" s="34"/>
      <c r="B436" s="34"/>
      <c r="C436" s="34"/>
      <c r="D436" s="34"/>
      <c r="E436" s="37"/>
      <c r="F436" s="371"/>
    </row>
    <row r="437" spans="1:6" ht="12.75">
      <c r="A437" s="34"/>
      <c r="B437" s="34"/>
      <c r="C437" s="34"/>
      <c r="D437" s="34"/>
      <c r="E437" s="37"/>
      <c r="F437" s="371"/>
    </row>
    <row r="438" spans="1:6" ht="12.75">
      <c r="A438" s="34"/>
      <c r="B438" s="34"/>
      <c r="C438" s="34"/>
      <c r="D438" s="34"/>
      <c r="E438" s="37"/>
      <c r="F438" s="371"/>
    </row>
    <row r="439" spans="1:6" ht="12.75">
      <c r="A439" s="34"/>
      <c r="B439" s="34"/>
      <c r="C439" s="34"/>
      <c r="D439" s="34"/>
      <c r="E439" s="37"/>
      <c r="F439" s="371"/>
    </row>
    <row r="440" spans="1:6" ht="12.75">
      <c r="A440" s="34"/>
      <c r="B440" s="34"/>
      <c r="C440" s="34"/>
      <c r="D440" s="34"/>
      <c r="E440" s="37"/>
      <c r="F440" s="371"/>
    </row>
    <row r="441" spans="1:6" ht="12.75">
      <c r="A441" s="34"/>
      <c r="B441" s="34"/>
      <c r="C441" s="34"/>
      <c r="D441" s="34"/>
      <c r="E441" s="37"/>
      <c r="F441" s="371"/>
    </row>
    <row r="442" spans="1:6" ht="12.75">
      <c r="A442" s="34"/>
      <c r="B442" s="34"/>
      <c r="C442" s="34"/>
      <c r="D442" s="34"/>
      <c r="E442" s="37"/>
      <c r="F442" s="371"/>
    </row>
    <row r="443" spans="1:6" ht="12.75">
      <c r="A443" s="34"/>
      <c r="B443" s="34"/>
      <c r="C443" s="34"/>
      <c r="D443" s="34"/>
      <c r="E443" s="37"/>
      <c r="F443" s="371"/>
    </row>
    <row r="444" spans="1:6" ht="12.75">
      <c r="A444" s="34"/>
      <c r="B444" s="34"/>
      <c r="C444" s="34"/>
      <c r="D444" s="34"/>
      <c r="E444" s="37"/>
      <c r="F444" s="371"/>
    </row>
    <row r="445" spans="1:6" ht="12.75">
      <c r="A445" s="34"/>
      <c r="B445" s="34"/>
      <c r="C445" s="34"/>
      <c r="D445" s="34"/>
      <c r="E445" s="37"/>
      <c r="F445" s="371"/>
    </row>
    <row r="446" spans="1:6" ht="12.75">
      <c r="A446" s="34"/>
      <c r="B446" s="34"/>
      <c r="C446" s="34"/>
      <c r="D446" s="34"/>
      <c r="E446" s="37"/>
      <c r="F446" s="371"/>
    </row>
    <row r="447" spans="1:6" ht="12.75">
      <c r="A447" s="34"/>
      <c r="B447" s="34"/>
      <c r="C447" s="34"/>
      <c r="D447" s="34"/>
      <c r="E447" s="37"/>
      <c r="F447" s="371"/>
    </row>
    <row r="448" spans="1:6" ht="12.75">
      <c r="A448" s="34"/>
      <c r="B448" s="34"/>
      <c r="C448" s="34"/>
      <c r="D448" s="34"/>
      <c r="E448" s="37"/>
      <c r="F448" s="371"/>
    </row>
    <row r="449" spans="1:6" ht="12.75">
      <c r="A449" s="34"/>
      <c r="B449" s="34"/>
      <c r="C449" s="34"/>
      <c r="D449" s="34"/>
      <c r="E449" s="37"/>
      <c r="F449" s="371"/>
    </row>
    <row r="450" spans="1:6" ht="12.75">
      <c r="A450" s="34"/>
      <c r="B450" s="34"/>
      <c r="C450" s="34"/>
      <c r="D450" s="34"/>
      <c r="E450" s="37"/>
      <c r="F450" s="371"/>
    </row>
    <row r="451" spans="1:6" ht="12.75">
      <c r="A451" s="34"/>
      <c r="B451" s="34"/>
      <c r="C451" s="34"/>
      <c r="D451" s="34"/>
      <c r="E451" s="37"/>
      <c r="F451" s="371"/>
    </row>
    <row r="452" spans="1:6" ht="12.75">
      <c r="A452" s="34"/>
      <c r="B452" s="34"/>
      <c r="C452" s="34"/>
      <c r="D452" s="34"/>
      <c r="E452" s="37"/>
      <c r="F452" s="371"/>
    </row>
    <row r="453" spans="1:6" ht="12.75">
      <c r="A453" s="34"/>
      <c r="B453" s="34"/>
      <c r="C453" s="34"/>
      <c r="D453" s="34"/>
      <c r="E453" s="37"/>
      <c r="F453" s="371"/>
    </row>
    <row r="454" spans="1:6" ht="12.75">
      <c r="A454" s="34"/>
      <c r="B454" s="34"/>
      <c r="C454" s="34"/>
      <c r="D454" s="34"/>
      <c r="E454" s="37"/>
      <c r="F454" s="371"/>
    </row>
    <row r="455" spans="1:6" ht="12.75">
      <c r="A455" s="34"/>
      <c r="B455" s="34"/>
      <c r="C455" s="34"/>
      <c r="D455" s="34"/>
      <c r="E455" s="37"/>
      <c r="F455" s="371"/>
    </row>
    <row r="456" spans="1:6" ht="12.75">
      <c r="A456" s="34"/>
      <c r="B456" s="34"/>
      <c r="C456" s="34"/>
      <c r="D456" s="34"/>
      <c r="E456" s="37"/>
      <c r="F456" s="371"/>
    </row>
    <row r="457" spans="1:6" ht="12.75">
      <c r="A457" s="34"/>
      <c r="B457" s="34"/>
      <c r="C457" s="34"/>
      <c r="D457" s="34"/>
      <c r="E457" s="37"/>
      <c r="F457" s="371"/>
    </row>
    <row r="458" spans="1:6" ht="12.75">
      <c r="A458" s="34"/>
      <c r="B458" s="34"/>
      <c r="C458" s="34"/>
      <c r="D458" s="34"/>
      <c r="E458" s="37"/>
      <c r="F458" s="371"/>
    </row>
    <row r="459" spans="1:6" ht="12.75">
      <c r="A459" s="34"/>
      <c r="B459" s="34"/>
      <c r="C459" s="34"/>
      <c r="D459" s="34"/>
      <c r="E459" s="37"/>
      <c r="F459" s="371"/>
    </row>
    <row r="460" spans="1:6" ht="12.75">
      <c r="A460" s="34"/>
      <c r="B460" s="34"/>
      <c r="C460" s="34"/>
      <c r="D460" s="34"/>
      <c r="E460" s="37"/>
      <c r="F460" s="371"/>
    </row>
    <row r="461" spans="1:6" ht="12.75">
      <c r="A461" s="34"/>
      <c r="B461" s="34"/>
      <c r="C461" s="34"/>
      <c r="D461" s="34"/>
      <c r="E461" s="37"/>
      <c r="F461" s="371"/>
    </row>
    <row r="462" spans="1:6" ht="12.75">
      <c r="A462" s="34"/>
      <c r="B462" s="34"/>
      <c r="C462" s="34"/>
      <c r="D462" s="34"/>
      <c r="E462" s="37"/>
      <c r="F462" s="371"/>
    </row>
    <row r="463" spans="1:6" ht="12.75">
      <c r="A463" s="34"/>
      <c r="B463" s="34"/>
      <c r="C463" s="34"/>
      <c r="D463" s="34"/>
      <c r="E463" s="37"/>
      <c r="F463" s="371"/>
    </row>
    <row r="464" spans="1:6" ht="12.75">
      <c r="A464" s="34"/>
      <c r="B464" s="34"/>
      <c r="C464" s="34"/>
      <c r="D464" s="34"/>
      <c r="E464" s="37"/>
      <c r="F464" s="371"/>
    </row>
    <row r="465" spans="1:6" ht="12.75">
      <c r="A465" s="34"/>
      <c r="B465" s="34"/>
      <c r="C465" s="34"/>
      <c r="D465" s="34"/>
      <c r="E465" s="37"/>
      <c r="F465" s="371"/>
    </row>
    <row r="466" spans="1:6" ht="12.75">
      <c r="A466" s="34"/>
      <c r="B466" s="34"/>
      <c r="C466" s="34"/>
      <c r="D466" s="34"/>
      <c r="E466" s="37"/>
      <c r="F466" s="371"/>
    </row>
    <row r="467" spans="1:6" ht="12.75">
      <c r="A467" s="34"/>
      <c r="B467" s="34"/>
      <c r="C467" s="34"/>
      <c r="D467" s="34"/>
      <c r="E467" s="37"/>
      <c r="F467" s="371"/>
    </row>
    <row r="468" spans="1:6" ht="12.75">
      <c r="A468" s="34"/>
      <c r="B468" s="34"/>
      <c r="C468" s="34"/>
      <c r="D468" s="34"/>
      <c r="E468" s="37"/>
      <c r="F468" s="371"/>
    </row>
    <row r="469" spans="1:6" ht="12.75">
      <c r="A469" s="34"/>
      <c r="B469" s="34"/>
      <c r="C469" s="34"/>
      <c r="D469" s="34"/>
      <c r="E469" s="37"/>
      <c r="F469" s="371"/>
    </row>
    <row r="470" spans="1:6" ht="12.75">
      <c r="A470" s="34"/>
      <c r="B470" s="34"/>
      <c r="C470" s="34"/>
      <c r="D470" s="34"/>
      <c r="E470" s="37"/>
      <c r="F470" s="371"/>
    </row>
    <row r="471" spans="1:6" ht="12.75">
      <c r="A471" s="34"/>
      <c r="B471" s="34"/>
      <c r="C471" s="34"/>
      <c r="D471" s="34"/>
      <c r="E471" s="37"/>
      <c r="F471" s="371"/>
    </row>
    <row r="472" spans="1:6" ht="12.75">
      <c r="A472" s="34"/>
      <c r="B472" s="34"/>
      <c r="C472" s="34"/>
      <c r="D472" s="34"/>
      <c r="E472" s="37"/>
      <c r="F472" s="371"/>
    </row>
    <row r="473" spans="1:6" ht="12.75">
      <c r="A473" s="34"/>
      <c r="B473" s="34"/>
      <c r="C473" s="34"/>
      <c r="D473" s="34"/>
      <c r="E473" s="37"/>
      <c r="F473" s="371"/>
    </row>
    <row r="474" spans="1:6" ht="12.75">
      <c r="A474" s="34"/>
      <c r="B474" s="34"/>
      <c r="C474" s="34"/>
      <c r="D474" s="34"/>
      <c r="E474" s="37"/>
      <c r="F474" s="371"/>
    </row>
    <row r="475" spans="1:6" ht="12.75">
      <c r="A475" s="34"/>
      <c r="B475" s="34"/>
      <c r="C475" s="34"/>
      <c r="D475" s="34"/>
      <c r="E475" s="37"/>
      <c r="F475" s="371"/>
    </row>
    <row r="476" spans="1:6" ht="12.75">
      <c r="A476" s="34"/>
      <c r="B476" s="34"/>
      <c r="C476" s="34"/>
      <c r="D476" s="34"/>
      <c r="E476" s="37"/>
      <c r="F476" s="371"/>
    </row>
    <row r="477" spans="1:6" ht="12.75">
      <c r="A477" s="34"/>
      <c r="B477" s="34"/>
      <c r="C477" s="34"/>
      <c r="D477" s="34"/>
      <c r="E477" s="37"/>
      <c r="F477" s="371"/>
    </row>
    <row r="478" spans="1:6" ht="12.75">
      <c r="A478" s="34"/>
      <c r="B478" s="34"/>
      <c r="C478" s="34"/>
      <c r="D478" s="34"/>
      <c r="E478" s="37"/>
      <c r="F478" s="371"/>
    </row>
    <row r="479" spans="1:6" ht="12.75">
      <c r="A479" s="34"/>
      <c r="B479" s="34"/>
      <c r="C479" s="34"/>
      <c r="D479" s="34"/>
      <c r="E479" s="37"/>
      <c r="F479" s="371"/>
    </row>
    <row r="480" spans="1:6" ht="12.75">
      <c r="A480" s="34"/>
      <c r="B480" s="34"/>
      <c r="C480" s="34"/>
      <c r="D480" s="34"/>
      <c r="E480" s="37"/>
      <c r="F480" s="371"/>
    </row>
    <row r="481" spans="1:6" ht="12.75">
      <c r="A481" s="34"/>
      <c r="B481" s="34"/>
      <c r="C481" s="34"/>
      <c r="D481" s="34"/>
      <c r="E481" s="37"/>
      <c r="F481" s="371"/>
    </row>
    <row r="482" spans="1:6" ht="12.75">
      <c r="A482" s="34"/>
      <c r="B482" s="34"/>
      <c r="C482" s="34"/>
      <c r="D482" s="34"/>
      <c r="E482" s="37"/>
      <c r="F482" s="371"/>
    </row>
    <row r="483" spans="1:6" ht="12.75">
      <c r="A483" s="34"/>
      <c r="B483" s="34"/>
      <c r="C483" s="34"/>
      <c r="D483" s="34"/>
      <c r="E483" s="37"/>
      <c r="F483" s="371"/>
    </row>
    <row r="484" spans="1:6" ht="12.75">
      <c r="A484" s="34"/>
      <c r="B484" s="34"/>
      <c r="C484" s="34"/>
      <c r="D484" s="34"/>
      <c r="E484" s="37"/>
      <c r="F484" s="371"/>
    </row>
    <row r="485" spans="1:6" ht="12.75">
      <c r="A485" s="34"/>
      <c r="B485" s="34"/>
      <c r="C485" s="34"/>
      <c r="D485" s="34"/>
      <c r="E485" s="37"/>
      <c r="F485" s="371"/>
    </row>
    <row r="486" spans="1:6" ht="12.75">
      <c r="A486" s="34"/>
      <c r="B486" s="34"/>
      <c r="C486" s="34"/>
      <c r="D486" s="34"/>
      <c r="E486" s="37"/>
      <c r="F486" s="371"/>
    </row>
    <row r="487" spans="1:6" ht="12.75">
      <c r="A487" s="34"/>
      <c r="B487" s="34"/>
      <c r="C487" s="34"/>
      <c r="D487" s="34"/>
      <c r="E487" s="37"/>
      <c r="F487" s="371"/>
    </row>
    <row r="488" spans="1:6" ht="12.75">
      <c r="A488" s="34"/>
      <c r="B488" s="34"/>
      <c r="C488" s="34"/>
      <c r="D488" s="34"/>
      <c r="E488" s="37"/>
      <c r="F488" s="371"/>
    </row>
    <row r="489" spans="1:6" ht="12.75">
      <c r="A489" s="34"/>
      <c r="B489" s="34"/>
      <c r="C489" s="34"/>
      <c r="D489" s="34"/>
      <c r="E489" s="37"/>
      <c r="F489" s="371"/>
    </row>
    <row r="490" spans="1:6" ht="12.75">
      <c r="A490" s="34"/>
      <c r="B490" s="34"/>
      <c r="C490" s="34"/>
      <c r="D490" s="34"/>
      <c r="E490" s="37"/>
      <c r="F490" s="371"/>
    </row>
    <row r="491" spans="1:6" ht="12.75">
      <c r="A491" s="34"/>
      <c r="B491" s="34"/>
      <c r="C491" s="34"/>
      <c r="D491" s="34"/>
      <c r="E491" s="37"/>
      <c r="F491" s="371"/>
    </row>
    <row r="492" spans="1:6" ht="12.75">
      <c r="A492" s="34"/>
      <c r="B492" s="34"/>
      <c r="C492" s="34"/>
      <c r="D492" s="34"/>
      <c r="E492" s="37"/>
      <c r="F492" s="371"/>
    </row>
    <row r="493" spans="1:6" ht="12.75">
      <c r="A493" s="34"/>
      <c r="B493" s="34"/>
      <c r="C493" s="34"/>
      <c r="D493" s="34"/>
      <c r="E493" s="37"/>
      <c r="F493" s="371"/>
    </row>
    <row r="494" spans="1:6" ht="12.75">
      <c r="A494" s="34"/>
      <c r="B494" s="34"/>
      <c r="C494" s="34"/>
      <c r="D494" s="34"/>
      <c r="E494" s="37"/>
      <c r="F494" s="371"/>
    </row>
    <row r="495" spans="1:6" ht="12.75">
      <c r="A495" s="34"/>
      <c r="B495" s="34"/>
      <c r="C495" s="34"/>
      <c r="D495" s="34"/>
      <c r="E495" s="37"/>
      <c r="F495" s="371"/>
    </row>
    <row r="496" spans="1:6" ht="12.75">
      <c r="A496" s="34"/>
      <c r="B496" s="34"/>
      <c r="C496" s="34"/>
      <c r="D496" s="34"/>
      <c r="E496" s="37"/>
      <c r="F496" s="371"/>
    </row>
    <row r="497" spans="1:6" ht="12.75">
      <c r="A497" s="34"/>
      <c r="B497" s="34"/>
      <c r="C497" s="34"/>
      <c r="D497" s="34"/>
      <c r="E497" s="37"/>
      <c r="F497" s="371"/>
    </row>
    <row r="498" spans="1:6" ht="12.75">
      <c r="A498" s="34"/>
      <c r="B498" s="34"/>
      <c r="C498" s="34"/>
      <c r="D498" s="34"/>
      <c r="E498" s="37"/>
      <c r="F498" s="371"/>
    </row>
    <row r="499" spans="1:6" ht="12.75">
      <c r="A499" s="34"/>
      <c r="B499" s="34"/>
      <c r="C499" s="34"/>
      <c r="D499" s="34"/>
      <c r="E499" s="37"/>
      <c r="F499" s="371"/>
    </row>
    <row r="500" spans="1:6" ht="12.75">
      <c r="A500" s="34"/>
      <c r="B500" s="34"/>
      <c r="C500" s="34"/>
      <c r="D500" s="34"/>
      <c r="E500" s="37"/>
      <c r="F500" s="371"/>
    </row>
    <row r="501" spans="1:6" ht="12.75">
      <c r="A501" s="34"/>
      <c r="B501" s="34"/>
      <c r="C501" s="34"/>
      <c r="D501" s="34"/>
      <c r="E501" s="37"/>
      <c r="F501" s="371"/>
    </row>
    <row r="502" spans="1:6" ht="12.75">
      <c r="A502" s="34"/>
      <c r="B502" s="34"/>
      <c r="C502" s="34"/>
      <c r="D502" s="34"/>
      <c r="E502" s="37"/>
      <c r="F502" s="371"/>
    </row>
    <row r="503" spans="1:6" ht="12.75">
      <c r="A503" s="34"/>
      <c r="B503" s="34"/>
      <c r="C503" s="34"/>
      <c r="D503" s="34"/>
      <c r="E503" s="37"/>
      <c r="F503" s="371"/>
    </row>
    <row r="504" spans="1:6" ht="12.75">
      <c r="A504" s="34"/>
      <c r="B504" s="34"/>
      <c r="C504" s="34"/>
      <c r="D504" s="34"/>
      <c r="E504" s="37"/>
      <c r="F504" s="371"/>
    </row>
    <row r="505" spans="1:6" ht="12.75">
      <c r="A505" s="34"/>
      <c r="B505" s="34"/>
      <c r="C505" s="34"/>
      <c r="D505" s="34"/>
      <c r="E505" s="37"/>
      <c r="F505" s="371"/>
    </row>
    <row r="506" spans="1:6" ht="12.75">
      <c r="A506" s="34"/>
      <c r="B506" s="34"/>
      <c r="C506" s="34"/>
      <c r="D506" s="34"/>
      <c r="E506" s="37"/>
      <c r="F506" s="371"/>
    </row>
    <row r="507" spans="1:6" ht="12.75">
      <c r="A507" s="34"/>
      <c r="B507" s="34"/>
      <c r="C507" s="34"/>
      <c r="D507" s="34"/>
      <c r="E507" s="37"/>
      <c r="F507" s="371"/>
    </row>
    <row r="508" spans="1:6" ht="12.75">
      <c r="A508" s="34"/>
      <c r="B508" s="34"/>
      <c r="C508" s="34"/>
      <c r="D508" s="34"/>
      <c r="E508" s="37"/>
      <c r="F508" s="371"/>
    </row>
    <row r="509" spans="1:6" ht="12.75">
      <c r="A509" s="34"/>
      <c r="B509" s="34"/>
      <c r="C509" s="34"/>
      <c r="D509" s="34"/>
      <c r="E509" s="37"/>
      <c r="F509" s="371"/>
    </row>
    <row r="510" spans="1:6" ht="12.75">
      <c r="A510" s="34"/>
      <c r="B510" s="34"/>
      <c r="C510" s="34"/>
      <c r="D510" s="34"/>
      <c r="E510" s="37"/>
      <c r="F510" s="371"/>
    </row>
    <row r="511" spans="1:6" ht="12.75">
      <c r="A511" s="34"/>
      <c r="B511" s="34"/>
      <c r="C511" s="34"/>
      <c r="D511" s="34"/>
      <c r="E511" s="37"/>
      <c r="F511" s="371"/>
    </row>
    <row r="512" spans="1:6" ht="12.75">
      <c r="A512" s="34"/>
      <c r="B512" s="34"/>
      <c r="C512" s="34"/>
      <c r="D512" s="34"/>
      <c r="E512" s="37"/>
      <c r="F512" s="371"/>
    </row>
    <row r="513" spans="1:6" ht="12.75">
      <c r="A513" s="34"/>
      <c r="B513" s="34"/>
      <c r="C513" s="34"/>
      <c r="D513" s="34"/>
      <c r="E513" s="37"/>
      <c r="F513" s="371"/>
    </row>
    <row r="514" spans="1:6" ht="12.75">
      <c r="A514" s="34"/>
      <c r="B514" s="34"/>
      <c r="C514" s="34"/>
      <c r="D514" s="34"/>
      <c r="E514" s="37"/>
      <c r="F514" s="371"/>
    </row>
    <row r="515" spans="1:6" ht="12.75">
      <c r="A515" s="34"/>
      <c r="B515" s="34"/>
      <c r="C515" s="34"/>
      <c r="D515" s="34"/>
      <c r="E515" s="37"/>
      <c r="F515" s="371"/>
    </row>
    <row r="516" spans="1:6" ht="12.75">
      <c r="A516" s="34"/>
      <c r="B516" s="34"/>
      <c r="C516" s="34"/>
      <c r="D516" s="34"/>
      <c r="E516" s="37"/>
      <c r="F516" s="371"/>
    </row>
    <row r="517" spans="1:6" ht="12.75">
      <c r="A517" s="34"/>
      <c r="B517" s="34"/>
      <c r="C517" s="34"/>
      <c r="D517" s="34"/>
      <c r="E517" s="37"/>
      <c r="F517" s="371"/>
    </row>
    <row r="518" spans="1:6" ht="12.75">
      <c r="A518" s="34"/>
      <c r="B518" s="34"/>
      <c r="C518" s="34"/>
      <c r="D518" s="34"/>
      <c r="E518" s="37"/>
      <c r="F518" s="371"/>
    </row>
    <row r="519" spans="1:6" ht="12.75">
      <c r="A519" s="34"/>
      <c r="B519" s="34"/>
      <c r="C519" s="34"/>
      <c r="D519" s="34"/>
      <c r="E519" s="37"/>
      <c r="F519" s="371"/>
    </row>
    <row r="520" spans="1:6" ht="12.75">
      <c r="A520" s="34"/>
      <c r="B520" s="34"/>
      <c r="C520" s="34"/>
      <c r="D520" s="34"/>
      <c r="E520" s="37"/>
      <c r="F520" s="371"/>
    </row>
    <row r="521" spans="1:6" ht="12.75">
      <c r="A521" s="34"/>
      <c r="B521" s="34"/>
      <c r="C521" s="34"/>
      <c r="D521" s="34"/>
      <c r="E521" s="37"/>
      <c r="F521" s="371"/>
    </row>
    <row r="522" spans="1:6" ht="12.75">
      <c r="A522" s="34"/>
      <c r="B522" s="34"/>
      <c r="C522" s="34"/>
      <c r="D522" s="34"/>
      <c r="E522" s="37"/>
      <c r="F522" s="371"/>
    </row>
    <row r="523" spans="1:6" ht="12.75">
      <c r="A523" s="34"/>
      <c r="B523" s="34"/>
      <c r="C523" s="34"/>
      <c r="D523" s="34"/>
      <c r="E523" s="37"/>
      <c r="F523" s="371"/>
    </row>
    <row r="524" spans="1:6" ht="12.75">
      <c r="A524" s="34"/>
      <c r="B524" s="34"/>
      <c r="C524" s="34"/>
      <c r="D524" s="34"/>
      <c r="E524" s="37"/>
      <c r="F524" s="371"/>
    </row>
    <row r="525" spans="1:6" ht="12.75">
      <c r="A525" s="34"/>
      <c r="B525" s="34"/>
      <c r="C525" s="34"/>
      <c r="D525" s="34"/>
      <c r="E525" s="37"/>
      <c r="F525" s="371"/>
    </row>
    <row r="526" spans="1:6" ht="12.75">
      <c r="A526" s="34"/>
      <c r="B526" s="34"/>
      <c r="C526" s="34"/>
      <c r="D526" s="34"/>
      <c r="E526" s="37"/>
      <c r="F526" s="371"/>
    </row>
    <row r="527" spans="1:6" ht="12.75">
      <c r="A527" s="34"/>
      <c r="B527" s="34"/>
      <c r="C527" s="34"/>
      <c r="D527" s="34"/>
      <c r="E527" s="37"/>
      <c r="F527" s="371"/>
    </row>
    <row r="528" spans="1:6" ht="12.75">
      <c r="A528" s="34"/>
      <c r="B528" s="34"/>
      <c r="C528" s="34"/>
      <c r="D528" s="34"/>
      <c r="E528" s="37"/>
      <c r="F528" s="371"/>
    </row>
    <row r="529" spans="1:6" ht="12.75">
      <c r="A529" s="34"/>
      <c r="B529" s="34"/>
      <c r="C529" s="34"/>
      <c r="D529" s="34"/>
      <c r="E529" s="37"/>
      <c r="F529" s="371"/>
    </row>
    <row r="530" spans="1:6" ht="12.75">
      <c r="A530" s="34"/>
      <c r="B530" s="34"/>
      <c r="C530" s="34"/>
      <c r="D530" s="34"/>
      <c r="E530" s="37"/>
      <c r="F530" s="371"/>
    </row>
    <row r="531" spans="1:6" ht="12.75">
      <c r="A531" s="34"/>
      <c r="B531" s="34"/>
      <c r="C531" s="34"/>
      <c r="D531" s="34"/>
      <c r="E531" s="37"/>
      <c r="F531" s="371"/>
    </row>
    <row r="532" spans="1:6" ht="12.75">
      <c r="A532" s="34"/>
      <c r="B532" s="34"/>
      <c r="C532" s="34"/>
      <c r="D532" s="34"/>
      <c r="E532" s="37"/>
      <c r="F532" s="371"/>
    </row>
    <row r="533" spans="1:6" ht="12.75">
      <c r="A533" s="34"/>
      <c r="B533" s="34"/>
      <c r="C533" s="34"/>
      <c r="D533" s="34"/>
      <c r="E533" s="37"/>
      <c r="F533" s="371"/>
    </row>
    <row r="534" spans="1:6" ht="12.75">
      <c r="A534" s="34"/>
      <c r="B534" s="34"/>
      <c r="C534" s="34"/>
      <c r="D534" s="34"/>
      <c r="E534" s="37"/>
      <c r="F534" s="371"/>
    </row>
    <row r="535" spans="1:6" ht="12.75">
      <c r="A535" s="34"/>
      <c r="B535" s="34"/>
      <c r="C535" s="34"/>
      <c r="D535" s="34"/>
      <c r="E535" s="37"/>
      <c r="F535" s="371"/>
    </row>
    <row r="536" spans="1:6" ht="12.75">
      <c r="A536" s="34"/>
      <c r="B536" s="34"/>
      <c r="C536" s="34"/>
      <c r="D536" s="34"/>
      <c r="E536" s="37"/>
      <c r="F536" s="371"/>
    </row>
    <row r="537" spans="1:6" ht="12.75">
      <c r="A537" s="34"/>
      <c r="B537" s="34"/>
      <c r="C537" s="34"/>
      <c r="D537" s="34"/>
      <c r="E537" s="37"/>
      <c r="F537" s="371"/>
    </row>
    <row r="538" spans="1:6" ht="12.75">
      <c r="A538" s="34"/>
      <c r="B538" s="34"/>
      <c r="C538" s="34"/>
      <c r="D538" s="34"/>
      <c r="E538" s="37"/>
      <c r="F538" s="371"/>
    </row>
    <row r="539" spans="1:6" ht="12.75">
      <c r="A539" s="34"/>
      <c r="B539" s="34"/>
      <c r="C539" s="34"/>
      <c r="D539" s="34"/>
      <c r="E539" s="37"/>
      <c r="F539" s="371"/>
    </row>
    <row r="540" spans="1:6" ht="12.75">
      <c r="A540" s="34"/>
      <c r="B540" s="34"/>
      <c r="C540" s="34"/>
      <c r="D540" s="34"/>
      <c r="E540" s="37"/>
      <c r="F540" s="371"/>
    </row>
    <row r="541" spans="1:6" ht="12.75">
      <c r="A541" s="34"/>
      <c r="B541" s="34"/>
      <c r="C541" s="34"/>
      <c r="D541" s="34"/>
      <c r="E541" s="37"/>
      <c r="F541" s="371"/>
    </row>
    <row r="542" spans="1:6" ht="12.75">
      <c r="A542" s="34"/>
      <c r="B542" s="34"/>
      <c r="C542" s="34"/>
      <c r="D542" s="34"/>
      <c r="E542" s="37"/>
      <c r="F542" s="371"/>
    </row>
    <row r="543" spans="1:6" ht="12.75">
      <c r="A543" s="34"/>
      <c r="B543" s="34"/>
      <c r="C543" s="34"/>
      <c r="D543" s="34"/>
      <c r="E543" s="37"/>
      <c r="F543" s="371"/>
    </row>
    <row r="544" spans="1:6" ht="12.75">
      <c r="A544" s="34"/>
      <c r="B544" s="34"/>
      <c r="C544" s="34"/>
      <c r="D544" s="34"/>
      <c r="E544" s="37"/>
      <c r="F544" s="371"/>
    </row>
    <row r="545" spans="1:6" ht="12.75">
      <c r="A545" s="34"/>
      <c r="B545" s="34"/>
      <c r="C545" s="34"/>
      <c r="D545" s="34"/>
      <c r="E545" s="37"/>
      <c r="F545" s="371"/>
    </row>
    <row r="546" spans="1:6" ht="12.75">
      <c r="A546" s="34"/>
      <c r="B546" s="34"/>
      <c r="C546" s="34"/>
      <c r="D546" s="34"/>
      <c r="E546" s="37"/>
      <c r="F546" s="371"/>
    </row>
    <row r="547" spans="1:6" ht="12.75">
      <c r="A547" s="34"/>
      <c r="B547" s="34"/>
      <c r="C547" s="34"/>
      <c r="D547" s="34"/>
      <c r="E547" s="37"/>
      <c r="F547" s="371"/>
    </row>
    <row r="548" spans="1:6" ht="12.75">
      <c r="A548" s="34"/>
      <c r="B548" s="34"/>
      <c r="C548" s="34"/>
      <c r="D548" s="34"/>
      <c r="E548" s="37"/>
      <c r="F548" s="371"/>
    </row>
    <row r="549" spans="1:6" ht="12.75">
      <c r="A549" s="34"/>
      <c r="B549" s="34"/>
      <c r="C549" s="34"/>
      <c r="D549" s="34"/>
      <c r="E549" s="37"/>
      <c r="F549" s="371"/>
    </row>
    <row r="550" spans="1:6" ht="12.75">
      <c r="A550" s="34"/>
      <c r="B550" s="34"/>
      <c r="C550" s="34"/>
      <c r="D550" s="34"/>
      <c r="E550" s="37"/>
      <c r="F550" s="371"/>
    </row>
    <row r="551" spans="1:6" ht="12.75">
      <c r="A551" s="34"/>
      <c r="B551" s="34"/>
      <c r="C551" s="34"/>
      <c r="D551" s="34"/>
      <c r="E551" s="37"/>
      <c r="F551" s="371"/>
    </row>
    <row r="552" spans="1:6" ht="12.75">
      <c r="A552" s="34"/>
      <c r="B552" s="34"/>
      <c r="C552" s="34"/>
      <c r="D552" s="34"/>
      <c r="E552" s="37"/>
      <c r="F552" s="371"/>
    </row>
    <row r="553" spans="1:6" ht="12.75">
      <c r="A553" s="34"/>
      <c r="B553" s="34"/>
      <c r="C553" s="34"/>
      <c r="D553" s="34"/>
      <c r="E553" s="37"/>
      <c r="F553" s="371"/>
    </row>
    <row r="554" spans="1:6" ht="12.75">
      <c r="A554" s="34"/>
      <c r="B554" s="34"/>
      <c r="C554" s="34"/>
      <c r="D554" s="34"/>
      <c r="E554" s="37"/>
      <c r="F554" s="371"/>
    </row>
    <row r="555" spans="1:6" ht="12.75">
      <c r="A555" s="34"/>
      <c r="B555" s="34"/>
      <c r="C555" s="34"/>
      <c r="D555" s="34"/>
      <c r="E555" s="37"/>
      <c r="F555" s="371"/>
    </row>
    <row r="556" spans="1:6" ht="12.75">
      <c r="A556" s="34"/>
      <c r="B556" s="34"/>
      <c r="C556" s="34"/>
      <c r="D556" s="34"/>
      <c r="E556" s="37"/>
      <c r="F556" s="371"/>
    </row>
    <row r="557" spans="1:6" ht="12.75">
      <c r="A557" s="34"/>
      <c r="B557" s="34"/>
      <c r="C557" s="34"/>
      <c r="D557" s="34"/>
      <c r="E557" s="37"/>
      <c r="F557" s="371"/>
    </row>
    <row r="558" spans="1:6" ht="12.75">
      <c r="A558" s="34"/>
      <c r="B558" s="34"/>
      <c r="C558" s="34"/>
      <c r="D558" s="34"/>
      <c r="E558" s="37"/>
      <c r="F558" s="371"/>
    </row>
    <row r="559" spans="1:6" ht="12.75">
      <c r="A559" s="34"/>
      <c r="B559" s="34"/>
      <c r="C559" s="34"/>
      <c r="D559" s="34"/>
      <c r="E559" s="37"/>
      <c r="F559" s="371"/>
    </row>
    <row r="560" spans="1:6" ht="12.75">
      <c r="A560" s="34"/>
      <c r="B560" s="34"/>
      <c r="C560" s="34"/>
      <c r="D560" s="34"/>
      <c r="E560" s="37"/>
      <c r="F560" s="371"/>
    </row>
    <row r="561" spans="1:6" ht="12.75">
      <c r="A561" s="34"/>
      <c r="B561" s="34"/>
      <c r="C561" s="34"/>
      <c r="D561" s="34"/>
      <c r="E561" s="37"/>
      <c r="F561" s="371"/>
    </row>
    <row r="562" spans="1:6" ht="12.75">
      <c r="A562" s="34"/>
      <c r="B562" s="34"/>
      <c r="C562" s="34"/>
      <c r="D562" s="34"/>
      <c r="E562" s="37"/>
      <c r="F562" s="371"/>
    </row>
    <row r="563" spans="1:6" ht="12.75">
      <c r="A563" s="34"/>
      <c r="B563" s="34"/>
      <c r="C563" s="34"/>
      <c r="D563" s="34"/>
      <c r="E563" s="37"/>
      <c r="F563" s="371"/>
    </row>
    <row r="564" spans="1:6" ht="12.75">
      <c r="A564" s="34"/>
      <c r="B564" s="34"/>
      <c r="C564" s="34"/>
      <c r="D564" s="34"/>
      <c r="E564" s="37"/>
      <c r="F564" s="371"/>
    </row>
    <row r="565" spans="1:6" ht="12.75">
      <c r="A565" s="34"/>
      <c r="B565" s="34"/>
      <c r="C565" s="34"/>
      <c r="D565" s="34"/>
      <c r="E565" s="37"/>
      <c r="F565" s="371"/>
    </row>
    <row r="566" spans="1:6" ht="12.75">
      <c r="A566" s="34"/>
      <c r="B566" s="34"/>
      <c r="C566" s="34"/>
      <c r="D566" s="34"/>
      <c r="E566" s="37"/>
      <c r="F566" s="371"/>
    </row>
    <row r="567" spans="1:6" ht="12.75">
      <c r="A567" s="34"/>
      <c r="B567" s="34"/>
      <c r="C567" s="34"/>
      <c r="D567" s="34"/>
      <c r="E567" s="37"/>
      <c r="F567" s="371"/>
    </row>
    <row r="568" spans="1:6" ht="12.75">
      <c r="A568" s="34"/>
      <c r="B568" s="34"/>
      <c r="C568" s="34"/>
      <c r="D568" s="34"/>
      <c r="E568" s="37"/>
      <c r="F568" s="371"/>
    </row>
    <row r="569" spans="1:6" ht="12.75">
      <c r="A569" s="34"/>
      <c r="B569" s="34"/>
      <c r="C569" s="34"/>
      <c r="D569" s="34"/>
      <c r="E569" s="37"/>
      <c r="F569" s="371"/>
    </row>
    <row r="570" spans="1:6" ht="12.75">
      <c r="A570" s="34"/>
      <c r="B570" s="34"/>
      <c r="C570" s="34"/>
      <c r="D570" s="34"/>
      <c r="E570" s="37"/>
      <c r="F570" s="371"/>
    </row>
    <row r="571" spans="1:6" ht="12.75">
      <c r="A571" s="34"/>
      <c r="B571" s="34"/>
      <c r="C571" s="34"/>
      <c r="D571" s="34"/>
      <c r="E571" s="37"/>
      <c r="F571" s="371"/>
    </row>
    <row r="572" spans="1:6" ht="12.75">
      <c r="A572" s="34"/>
      <c r="B572" s="34"/>
      <c r="C572" s="34"/>
      <c r="D572" s="34"/>
      <c r="E572" s="37"/>
      <c r="F572" s="371"/>
    </row>
    <row r="573" spans="1:6" ht="12.75">
      <c r="A573" s="34"/>
      <c r="B573" s="34"/>
      <c r="C573" s="34"/>
      <c r="D573" s="34"/>
      <c r="E573" s="37"/>
      <c r="F573" s="371"/>
    </row>
    <row r="574" spans="1:6" ht="12.75">
      <c r="A574" s="34"/>
      <c r="B574" s="34"/>
      <c r="C574" s="34"/>
      <c r="D574" s="34"/>
      <c r="E574" s="37"/>
      <c r="F574" s="371"/>
    </row>
    <row r="575" spans="1:6" ht="12.75">
      <c r="A575" s="34"/>
      <c r="B575" s="34"/>
      <c r="C575" s="34"/>
      <c r="D575" s="34"/>
      <c r="E575" s="37"/>
      <c r="F575" s="371"/>
    </row>
    <row r="576" spans="1:6" ht="12.75">
      <c r="A576" s="34"/>
      <c r="B576" s="34"/>
      <c r="C576" s="34"/>
      <c r="D576" s="34"/>
      <c r="E576" s="37"/>
      <c r="F576" s="371"/>
    </row>
    <row r="577" spans="1:6" ht="12.75">
      <c r="A577" s="34"/>
      <c r="B577" s="34"/>
      <c r="C577" s="34"/>
      <c r="D577" s="34"/>
      <c r="E577" s="37"/>
      <c r="F577" s="371"/>
    </row>
    <row r="578" spans="1:6" ht="12.75">
      <c r="A578" s="34"/>
      <c r="B578" s="34"/>
      <c r="C578" s="34"/>
      <c r="D578" s="34"/>
      <c r="E578" s="37"/>
      <c r="F578" s="371"/>
    </row>
    <row r="579" spans="1:6" ht="12.75">
      <c r="A579" s="34"/>
      <c r="B579" s="34"/>
      <c r="C579" s="34"/>
      <c r="D579" s="34"/>
      <c r="E579" s="37"/>
      <c r="F579" s="371"/>
    </row>
    <row r="580" spans="1:6" ht="12.75">
      <c r="A580" s="34"/>
      <c r="B580" s="34"/>
      <c r="C580" s="34"/>
      <c r="D580" s="34"/>
      <c r="E580" s="37"/>
      <c r="F580" s="371"/>
    </row>
    <row r="581" spans="1:6" ht="12.75">
      <c r="A581" s="34"/>
      <c r="B581" s="34"/>
      <c r="C581" s="34"/>
      <c r="D581" s="34"/>
      <c r="E581" s="37"/>
      <c r="F581" s="371"/>
    </row>
    <row r="582" spans="1:6" ht="12.75">
      <c r="A582" s="34"/>
      <c r="B582" s="34"/>
      <c r="C582" s="34"/>
      <c r="D582" s="34"/>
      <c r="E582" s="37"/>
      <c r="F582" s="371"/>
    </row>
    <row r="583" spans="1:6" ht="12.75">
      <c r="A583" s="34"/>
      <c r="B583" s="34"/>
      <c r="C583" s="34"/>
      <c r="D583" s="34"/>
      <c r="E583" s="37"/>
      <c r="F583" s="371"/>
    </row>
    <row r="584" spans="1:6" ht="12.75">
      <c r="A584" s="34"/>
      <c r="B584" s="34"/>
      <c r="C584" s="34"/>
      <c r="D584" s="34"/>
      <c r="E584" s="37"/>
      <c r="F584" s="371"/>
    </row>
    <row r="585" spans="1:6" ht="12.75">
      <c r="A585" s="34"/>
      <c r="B585" s="34"/>
      <c r="C585" s="34"/>
      <c r="D585" s="34"/>
      <c r="E585" s="37"/>
      <c r="F585" s="371"/>
    </row>
    <row r="586" spans="1:6" ht="12.75">
      <c r="A586" s="34"/>
      <c r="B586" s="34"/>
      <c r="C586" s="34"/>
      <c r="D586" s="34"/>
      <c r="E586" s="37"/>
      <c r="F586" s="371"/>
    </row>
    <row r="587" spans="1:6" ht="12.75">
      <c r="A587" s="34"/>
      <c r="B587" s="34"/>
      <c r="C587" s="34"/>
      <c r="D587" s="34"/>
      <c r="E587" s="37"/>
      <c r="F587" s="371"/>
    </row>
    <row r="588" spans="1:6" ht="12.75">
      <c r="A588" s="34"/>
      <c r="B588" s="34"/>
      <c r="C588" s="34"/>
      <c r="D588" s="34"/>
      <c r="E588" s="37"/>
      <c r="F588" s="371"/>
    </row>
    <row r="589" spans="1:6" ht="12.75">
      <c r="A589" s="34"/>
      <c r="B589" s="34"/>
      <c r="C589" s="34"/>
      <c r="D589" s="34"/>
      <c r="E589" s="37"/>
      <c r="F589" s="371"/>
    </row>
    <row r="590" spans="1:6" ht="12.75">
      <c r="A590" s="34"/>
      <c r="B590" s="34"/>
      <c r="C590" s="34"/>
      <c r="D590" s="34"/>
      <c r="E590" s="37"/>
      <c r="F590" s="371"/>
    </row>
    <row r="591" spans="1:6" ht="12.75">
      <c r="A591" s="34"/>
      <c r="B591" s="34"/>
      <c r="C591" s="34"/>
      <c r="D591" s="34"/>
      <c r="E591" s="37"/>
      <c r="F591" s="371"/>
    </row>
    <row r="592" spans="1:6" ht="12.75">
      <c r="A592" s="34"/>
      <c r="B592" s="34"/>
      <c r="C592" s="34"/>
      <c r="D592" s="34"/>
      <c r="E592" s="37"/>
      <c r="F592" s="371"/>
    </row>
    <row r="593" spans="1:6" ht="12.75">
      <c r="A593" s="34"/>
      <c r="B593" s="34"/>
      <c r="C593" s="34"/>
      <c r="D593" s="34"/>
      <c r="E593" s="37"/>
      <c r="F593" s="371"/>
    </row>
    <row r="594" spans="1:6" ht="12.75">
      <c r="A594" s="34"/>
      <c r="B594" s="34"/>
      <c r="C594" s="34"/>
      <c r="D594" s="34"/>
      <c r="E594" s="37"/>
      <c r="F594" s="371"/>
    </row>
    <row r="595" spans="1:6" ht="12.75">
      <c r="A595" s="34"/>
      <c r="B595" s="34"/>
      <c r="C595" s="34"/>
      <c r="D595" s="34"/>
      <c r="E595" s="37"/>
      <c r="F595" s="371"/>
    </row>
    <row r="596" spans="1:6" ht="12.75">
      <c r="A596" s="34"/>
      <c r="B596" s="34"/>
      <c r="C596" s="34"/>
      <c r="D596" s="34"/>
      <c r="E596" s="37"/>
      <c r="F596" s="371"/>
    </row>
    <row r="597" spans="1:6" ht="12.75">
      <c r="A597" s="34"/>
      <c r="B597" s="34"/>
      <c r="C597" s="34"/>
      <c r="D597" s="34"/>
      <c r="E597" s="37"/>
      <c r="F597" s="371"/>
    </row>
    <row r="598" spans="1:6" ht="12.75">
      <c r="A598" s="34"/>
      <c r="B598" s="34"/>
      <c r="C598" s="34"/>
      <c r="D598" s="34"/>
      <c r="E598" s="37"/>
      <c r="F598" s="371"/>
    </row>
    <row r="599" spans="1:6" ht="12.75">
      <c r="A599" s="34"/>
      <c r="B599" s="34"/>
      <c r="C599" s="34"/>
      <c r="D599" s="34"/>
      <c r="E599" s="37"/>
      <c r="F599" s="371"/>
    </row>
    <row r="600" spans="1:6" ht="12.75">
      <c r="A600" s="34"/>
      <c r="B600" s="34"/>
      <c r="C600" s="34"/>
      <c r="D600" s="34"/>
      <c r="E600" s="37"/>
      <c r="F600" s="371"/>
    </row>
    <row r="601" spans="1:6" ht="12.75">
      <c r="A601" s="34"/>
      <c r="B601" s="34"/>
      <c r="C601" s="34"/>
      <c r="D601" s="34"/>
      <c r="E601" s="37"/>
      <c r="F601" s="371"/>
    </row>
    <row r="602" spans="1:6" ht="12.75">
      <c r="A602" s="34"/>
      <c r="B602" s="34"/>
      <c r="C602" s="34"/>
      <c r="D602" s="34"/>
      <c r="E602" s="37"/>
      <c r="F602" s="371"/>
    </row>
    <row r="603" spans="1:6" ht="12.75">
      <c r="A603" s="34"/>
      <c r="B603" s="34"/>
      <c r="C603" s="34"/>
      <c r="D603" s="34"/>
      <c r="E603" s="37"/>
      <c r="F603" s="371"/>
    </row>
    <row r="604" spans="1:6" ht="12.75">
      <c r="A604" s="34"/>
      <c r="B604" s="34"/>
      <c r="C604" s="34"/>
      <c r="D604" s="34"/>
      <c r="E604" s="37"/>
      <c r="F604" s="371"/>
    </row>
    <row r="605" spans="1:6" ht="12.75">
      <c r="A605" s="34"/>
      <c r="B605" s="34"/>
      <c r="C605" s="34"/>
      <c r="D605" s="34"/>
      <c r="E605" s="37"/>
      <c r="F605" s="371"/>
    </row>
    <row r="606" spans="1:6" ht="12.75">
      <c r="A606" s="34"/>
      <c r="B606" s="34"/>
      <c r="C606" s="34"/>
      <c r="D606" s="34"/>
      <c r="E606" s="37"/>
      <c r="F606" s="371"/>
    </row>
    <row r="607" spans="1:6" ht="12.75">
      <c r="A607" s="34"/>
      <c r="B607" s="34"/>
      <c r="C607" s="34"/>
      <c r="D607" s="34"/>
      <c r="E607" s="37"/>
      <c r="F607" s="371"/>
    </row>
    <row r="608" spans="1:6" ht="12.75">
      <c r="A608" s="40"/>
      <c r="B608" s="40"/>
      <c r="C608" s="40"/>
      <c r="D608" s="40"/>
      <c r="E608" s="41"/>
      <c r="F608" s="371"/>
    </row>
    <row r="609" spans="1:6" ht="12.75">
      <c r="A609" s="34"/>
      <c r="B609" s="34"/>
      <c r="C609" s="34"/>
      <c r="D609" s="34"/>
      <c r="E609" s="37"/>
      <c r="F609" s="371"/>
    </row>
    <row r="610" spans="1:6" ht="12.75">
      <c r="A610" s="34"/>
      <c r="B610" s="34"/>
      <c r="C610" s="34"/>
      <c r="D610" s="34"/>
      <c r="E610" s="37"/>
      <c r="F610" s="371"/>
    </row>
    <row r="611" spans="1:6" ht="12.75">
      <c r="A611" s="34"/>
      <c r="B611" s="34"/>
      <c r="C611" s="34"/>
      <c r="D611" s="34"/>
      <c r="E611" s="37"/>
      <c r="F611" s="371"/>
    </row>
    <row r="612" spans="1:6" ht="12.75">
      <c r="A612" s="34"/>
      <c r="B612" s="34"/>
      <c r="C612" s="34"/>
      <c r="D612" s="34"/>
      <c r="E612" s="37"/>
      <c r="F612" s="371"/>
    </row>
    <row r="613" spans="1:6" ht="12.75">
      <c r="A613" s="34"/>
      <c r="B613" s="34"/>
      <c r="C613" s="34"/>
      <c r="D613" s="34"/>
      <c r="E613" s="37"/>
      <c r="F613" s="371"/>
    </row>
    <row r="614" spans="1:6" ht="12.75">
      <c r="A614" s="34"/>
      <c r="B614" s="34"/>
      <c r="C614" s="34"/>
      <c r="D614" s="34"/>
      <c r="E614" s="37"/>
      <c r="F614" s="371"/>
    </row>
    <row r="615" spans="1:6" ht="12.75">
      <c r="A615" s="34"/>
      <c r="B615" s="34"/>
      <c r="C615" s="34"/>
      <c r="D615" s="34"/>
      <c r="E615" s="37"/>
      <c r="F615" s="371"/>
    </row>
    <row r="616" spans="1:6" ht="12.75">
      <c r="A616" s="34"/>
      <c r="B616" s="34"/>
      <c r="C616" s="34"/>
      <c r="D616" s="34"/>
      <c r="E616" s="37"/>
      <c r="F616" s="371"/>
    </row>
    <row r="617" spans="1:6" ht="12.75">
      <c r="A617" s="34"/>
      <c r="B617" s="34"/>
      <c r="C617" s="34"/>
      <c r="D617" s="34"/>
      <c r="E617" s="37"/>
      <c r="F617" s="371"/>
    </row>
    <row r="618" spans="1:6" ht="12.75">
      <c r="A618" s="34"/>
      <c r="B618" s="34"/>
      <c r="C618" s="34"/>
      <c r="D618" s="34"/>
      <c r="E618" s="37"/>
      <c r="F618" s="371"/>
    </row>
    <row r="619" spans="1:6" ht="12.75">
      <c r="A619" s="34"/>
      <c r="B619" s="34"/>
      <c r="C619" s="34"/>
      <c r="D619" s="34"/>
      <c r="E619" s="37"/>
      <c r="F619" s="371"/>
    </row>
    <row r="620" spans="1:6" ht="12.75">
      <c r="A620" s="34"/>
      <c r="B620" s="34"/>
      <c r="C620" s="34"/>
      <c r="D620" s="34"/>
      <c r="E620" s="37"/>
      <c r="F620" s="371"/>
    </row>
    <row r="621" spans="1:6" ht="12.75">
      <c r="A621" s="34"/>
      <c r="B621" s="34"/>
      <c r="C621" s="34"/>
      <c r="D621" s="34"/>
      <c r="E621" s="37"/>
      <c r="F621" s="371"/>
    </row>
    <row r="622" spans="1:6" ht="12.75">
      <c r="A622" s="34"/>
      <c r="B622" s="34"/>
      <c r="C622" s="34"/>
      <c r="D622" s="34"/>
      <c r="E622" s="37"/>
      <c r="F622" s="371"/>
    </row>
    <row r="623" spans="1:6" ht="12.75">
      <c r="A623" s="34"/>
      <c r="B623" s="34"/>
      <c r="C623" s="34"/>
      <c r="D623" s="34"/>
      <c r="E623" s="37"/>
      <c r="F623" s="371"/>
    </row>
    <row r="624" spans="1:6" ht="12.75">
      <c r="A624" s="34"/>
      <c r="B624" s="34"/>
      <c r="C624" s="34"/>
      <c r="D624" s="34"/>
      <c r="E624" s="37"/>
      <c r="F624" s="371"/>
    </row>
    <row r="625" spans="1:6" ht="12.75">
      <c r="A625" s="34"/>
      <c r="B625" s="34"/>
      <c r="C625" s="34"/>
      <c r="D625" s="34"/>
      <c r="E625" s="37"/>
      <c r="F625" s="371"/>
    </row>
    <row r="626" spans="1:6" ht="12.75">
      <c r="A626" s="34"/>
      <c r="B626" s="34"/>
      <c r="C626" s="34"/>
      <c r="D626" s="34"/>
      <c r="E626" s="37"/>
      <c r="F626" s="371"/>
    </row>
    <row r="627" spans="1:6" ht="12.75">
      <c r="A627" s="34"/>
      <c r="B627" s="34"/>
      <c r="C627" s="34"/>
      <c r="D627" s="34"/>
      <c r="E627" s="37"/>
      <c r="F627" s="371"/>
    </row>
    <row r="628" spans="1:6" ht="12.75">
      <c r="A628" s="34"/>
      <c r="B628" s="34"/>
      <c r="C628" s="34"/>
      <c r="D628" s="34"/>
      <c r="E628" s="37"/>
      <c r="F628" s="371"/>
    </row>
    <row r="629" spans="1:6" ht="12.75">
      <c r="A629" s="34"/>
      <c r="B629" s="34"/>
      <c r="C629" s="34"/>
      <c r="D629" s="34"/>
      <c r="E629" s="37"/>
      <c r="F629" s="371"/>
    </row>
    <row r="630" spans="1:6" ht="12.75">
      <c r="A630" s="40"/>
      <c r="B630" s="40"/>
      <c r="C630" s="40"/>
      <c r="D630" s="40"/>
      <c r="E630" s="41"/>
      <c r="F630" s="371"/>
    </row>
    <row r="631" spans="1:6" ht="12.75">
      <c r="A631" s="34"/>
      <c r="B631" s="34"/>
      <c r="C631" s="34"/>
      <c r="D631" s="34"/>
      <c r="E631" s="37"/>
      <c r="F631" s="371"/>
    </row>
    <row r="632" spans="1:6" ht="12.75">
      <c r="A632" s="34"/>
      <c r="B632" s="34"/>
      <c r="C632" s="34"/>
      <c r="D632" s="34"/>
      <c r="E632" s="37"/>
      <c r="F632" s="371"/>
    </row>
    <row r="633" spans="1:6" ht="12.75">
      <c r="A633" s="34"/>
      <c r="B633" s="34"/>
      <c r="C633" s="34"/>
      <c r="D633" s="34"/>
      <c r="E633" s="37"/>
      <c r="F633" s="371"/>
    </row>
    <row r="634" spans="1:6" ht="12.75">
      <c r="A634" s="34"/>
      <c r="B634" s="34"/>
      <c r="C634" s="34"/>
      <c r="D634" s="34"/>
      <c r="E634" s="37"/>
      <c r="F634" s="371"/>
    </row>
    <row r="635" spans="1:6" ht="12.75">
      <c r="A635" s="34"/>
      <c r="B635" s="34"/>
      <c r="C635" s="34"/>
      <c r="D635" s="34"/>
      <c r="E635" s="37"/>
      <c r="F635" s="371"/>
    </row>
    <row r="636" spans="1:6" ht="12.75">
      <c r="A636" s="34"/>
      <c r="B636" s="34"/>
      <c r="C636" s="34"/>
      <c r="D636" s="34"/>
      <c r="E636" s="37"/>
      <c r="F636" s="371"/>
    </row>
    <row r="637" spans="1:6" ht="12.75">
      <c r="A637" s="34"/>
      <c r="B637" s="34"/>
      <c r="C637" s="34"/>
      <c r="D637" s="34"/>
      <c r="E637" s="37"/>
      <c r="F637" s="371"/>
    </row>
    <row r="638" spans="1:6" ht="12.75">
      <c r="A638" s="34"/>
      <c r="B638" s="34"/>
      <c r="C638" s="34"/>
      <c r="D638" s="34"/>
      <c r="E638" s="37"/>
      <c r="F638" s="371"/>
    </row>
    <row r="639" spans="1:6" ht="12.75">
      <c r="A639" s="34"/>
      <c r="B639" s="34"/>
      <c r="C639" s="34"/>
      <c r="D639" s="34"/>
      <c r="E639" s="37"/>
      <c r="F639" s="371"/>
    </row>
    <row r="640" spans="1:6" ht="12.75">
      <c r="A640" s="34"/>
      <c r="B640" s="34"/>
      <c r="C640" s="34"/>
      <c r="D640" s="34"/>
      <c r="E640" s="37"/>
      <c r="F640" s="371"/>
    </row>
    <row r="641" spans="1:6" ht="12.75">
      <c r="A641" s="34"/>
      <c r="B641" s="34"/>
      <c r="C641" s="34"/>
      <c r="D641" s="34"/>
      <c r="E641" s="37"/>
      <c r="F641" s="371"/>
    </row>
    <row r="642" spans="1:6" ht="12.75">
      <c r="A642" s="34"/>
      <c r="B642" s="34"/>
      <c r="C642" s="34"/>
      <c r="D642" s="34"/>
      <c r="E642" s="37"/>
      <c r="F642" s="371"/>
    </row>
    <row r="643" spans="1:6" ht="12.75">
      <c r="A643" s="34"/>
      <c r="B643" s="34"/>
      <c r="C643" s="34"/>
      <c r="D643" s="34"/>
      <c r="E643" s="37"/>
      <c r="F643" s="371"/>
    </row>
    <row r="644" spans="1:6" ht="12.75">
      <c r="A644" s="34"/>
      <c r="B644" s="34"/>
      <c r="C644" s="34"/>
      <c r="D644" s="34"/>
      <c r="E644" s="37"/>
      <c r="F644" s="371"/>
    </row>
    <row r="645" spans="1:6" ht="12.75">
      <c r="A645" s="34"/>
      <c r="B645" s="34"/>
      <c r="C645" s="34"/>
      <c r="D645" s="34"/>
      <c r="E645" s="37"/>
      <c r="F645" s="371"/>
    </row>
    <row r="646" spans="1:6" ht="12.75">
      <c r="A646" s="34"/>
      <c r="B646" s="34"/>
      <c r="C646" s="34"/>
      <c r="D646" s="34"/>
      <c r="E646" s="37"/>
      <c r="F646" s="371"/>
    </row>
    <row r="647" spans="1:6" ht="12.75">
      <c r="A647" s="34"/>
      <c r="B647" s="34"/>
      <c r="C647" s="34"/>
      <c r="D647" s="34"/>
      <c r="E647" s="37"/>
      <c r="F647" s="371"/>
    </row>
    <row r="648" spans="1:6" ht="12.75">
      <c r="A648" s="34"/>
      <c r="B648" s="34"/>
      <c r="C648" s="34"/>
      <c r="D648" s="34"/>
      <c r="E648" s="37"/>
      <c r="F648" s="371"/>
    </row>
    <row r="649" spans="1:6" ht="12.75">
      <c r="A649" s="34"/>
      <c r="B649" s="34"/>
      <c r="C649" s="34"/>
      <c r="D649" s="34"/>
      <c r="E649" s="37"/>
      <c r="F649" s="371"/>
    </row>
    <row r="650" spans="1:6" ht="12.75">
      <c r="A650" s="34"/>
      <c r="B650" s="34"/>
      <c r="C650" s="34"/>
      <c r="D650" s="34"/>
      <c r="E650" s="37"/>
      <c r="F650" s="371"/>
    </row>
    <row r="651" spans="1:6" ht="12.75">
      <c r="A651" s="34"/>
      <c r="B651" s="34"/>
      <c r="C651" s="34"/>
      <c r="D651" s="34"/>
      <c r="E651" s="37"/>
      <c r="F651" s="371"/>
    </row>
    <row r="652" spans="1:6" ht="12.75">
      <c r="A652" s="34"/>
      <c r="B652" s="34"/>
      <c r="C652" s="34"/>
      <c r="D652" s="34"/>
      <c r="E652" s="37"/>
      <c r="F652" s="371"/>
    </row>
    <row r="653" spans="1:6" ht="12.75">
      <c r="A653" s="34"/>
      <c r="B653" s="34"/>
      <c r="C653" s="34"/>
      <c r="D653" s="34"/>
      <c r="E653" s="37"/>
      <c r="F653" s="371"/>
    </row>
    <row r="654" spans="1:6" ht="12.75">
      <c r="A654" s="34"/>
      <c r="B654" s="34"/>
      <c r="C654" s="34"/>
      <c r="D654" s="34"/>
      <c r="E654" s="37"/>
      <c r="F654" s="371"/>
    </row>
    <row r="655" spans="1:6" ht="12.75">
      <c r="A655" s="34"/>
      <c r="B655" s="34"/>
      <c r="C655" s="34"/>
      <c r="D655" s="34"/>
      <c r="E655" s="37"/>
      <c r="F655" s="371"/>
    </row>
    <row r="656" spans="1:6" ht="12.75">
      <c r="A656" s="34"/>
      <c r="B656" s="34"/>
      <c r="C656" s="34"/>
      <c r="D656" s="34"/>
      <c r="E656" s="37"/>
      <c r="F656" s="371"/>
    </row>
    <row r="657" spans="1:6" ht="12.75">
      <c r="A657" s="40"/>
      <c r="B657" s="40"/>
      <c r="C657" s="40"/>
      <c r="D657" s="40"/>
      <c r="E657" s="41"/>
      <c r="F657" s="371"/>
    </row>
    <row r="658" spans="1:6" ht="12.75">
      <c r="A658" s="34"/>
      <c r="B658" s="34"/>
      <c r="C658" s="34"/>
      <c r="D658" s="34"/>
      <c r="E658" s="37"/>
      <c r="F658" s="371"/>
    </row>
    <row r="659" spans="1:6" ht="12.75">
      <c r="A659" s="34"/>
      <c r="B659" s="34"/>
      <c r="C659" s="34"/>
      <c r="D659" s="34"/>
      <c r="E659" s="37"/>
      <c r="F659" s="371"/>
    </row>
    <row r="660" spans="1:6" ht="12.75">
      <c r="A660" s="34"/>
      <c r="B660" s="34"/>
      <c r="C660" s="34"/>
      <c r="D660" s="34"/>
      <c r="E660" s="37"/>
      <c r="F660" s="371"/>
    </row>
    <row r="661" spans="1:6" ht="12.75">
      <c r="A661" s="34"/>
      <c r="B661" s="34"/>
      <c r="C661" s="34"/>
      <c r="D661" s="34"/>
      <c r="E661" s="37"/>
      <c r="F661" s="371"/>
    </row>
    <row r="662" spans="1:6" ht="12.75">
      <c r="A662" s="34"/>
      <c r="B662" s="34"/>
      <c r="C662" s="34"/>
      <c r="D662" s="34"/>
      <c r="E662" s="37"/>
      <c r="F662" s="371"/>
    </row>
    <row r="663" spans="1:6" ht="12.75">
      <c r="A663" s="34"/>
      <c r="B663" s="34"/>
      <c r="C663" s="34"/>
      <c r="D663" s="34"/>
      <c r="E663" s="37"/>
      <c r="F663" s="371"/>
    </row>
    <row r="664" spans="1:6" ht="12.75">
      <c r="A664" s="34"/>
      <c r="B664" s="34"/>
      <c r="C664" s="34"/>
      <c r="D664" s="34"/>
      <c r="E664" s="37"/>
      <c r="F664" s="371"/>
    </row>
    <row r="665" spans="1:6" ht="12.75">
      <c r="A665" s="34"/>
      <c r="B665" s="34"/>
      <c r="C665" s="34"/>
      <c r="D665" s="34"/>
      <c r="E665" s="37"/>
      <c r="F665" s="371"/>
    </row>
    <row r="666" spans="1:6" ht="12.75">
      <c r="A666" s="34"/>
      <c r="B666" s="34"/>
      <c r="C666" s="34"/>
      <c r="D666" s="34"/>
      <c r="E666" s="37"/>
      <c r="F666" s="371"/>
    </row>
    <row r="667" spans="1:6" ht="12.75">
      <c r="A667" s="34"/>
      <c r="B667" s="34"/>
      <c r="C667" s="34"/>
      <c r="D667" s="34"/>
      <c r="E667" s="37"/>
      <c r="F667" s="371"/>
    </row>
    <row r="668" spans="1:6" ht="12.75">
      <c r="A668" s="34"/>
      <c r="B668" s="34"/>
      <c r="C668" s="34"/>
      <c r="D668" s="34"/>
      <c r="E668" s="37"/>
      <c r="F668" s="371"/>
    </row>
    <row r="669" spans="1:6" ht="12.75">
      <c r="A669" s="34"/>
      <c r="B669" s="34"/>
      <c r="C669" s="34"/>
      <c r="D669" s="34"/>
      <c r="E669" s="37"/>
      <c r="F669" s="371"/>
    </row>
    <row r="670" spans="1:6" ht="12.75">
      <c r="A670" s="34"/>
      <c r="B670" s="34"/>
      <c r="C670" s="34"/>
      <c r="D670" s="34"/>
      <c r="E670" s="37"/>
      <c r="F670" s="371"/>
    </row>
    <row r="671" spans="1:6" ht="12.75">
      <c r="A671" s="34"/>
      <c r="B671" s="34"/>
      <c r="C671" s="34"/>
      <c r="D671" s="34"/>
      <c r="E671" s="37"/>
      <c r="F671" s="371"/>
    </row>
    <row r="672" spans="1:6" ht="12.75">
      <c r="A672" s="34"/>
      <c r="B672" s="34"/>
      <c r="C672" s="34"/>
      <c r="D672" s="34"/>
      <c r="E672" s="37"/>
      <c r="F672" s="371"/>
    </row>
    <row r="673" spans="1:6" ht="12.75">
      <c r="A673" s="34"/>
      <c r="B673" s="34"/>
      <c r="C673" s="34"/>
      <c r="D673" s="34"/>
      <c r="E673" s="37"/>
      <c r="F673" s="371"/>
    </row>
    <row r="674" spans="1:6" ht="12.75">
      <c r="A674" s="34"/>
      <c r="B674" s="34"/>
      <c r="C674" s="34"/>
      <c r="D674" s="34"/>
      <c r="E674" s="37"/>
      <c r="F674" s="371"/>
    </row>
    <row r="675" spans="1:6" ht="12.75">
      <c r="A675" s="34"/>
      <c r="B675" s="34"/>
      <c r="C675" s="34"/>
      <c r="D675" s="34"/>
      <c r="E675" s="37"/>
      <c r="F675" s="371"/>
    </row>
    <row r="676" spans="1:6" ht="12.75">
      <c r="A676" s="34"/>
      <c r="B676" s="34"/>
      <c r="C676" s="34"/>
      <c r="D676" s="34"/>
      <c r="E676" s="37"/>
      <c r="F676" s="371"/>
    </row>
    <row r="677" spans="1:6" ht="12.75">
      <c r="A677" s="34"/>
      <c r="B677" s="34"/>
      <c r="C677" s="34"/>
      <c r="D677" s="34"/>
      <c r="E677" s="37"/>
      <c r="F677" s="371"/>
    </row>
    <row r="678" spans="1:6" ht="12.75">
      <c r="A678" s="34"/>
      <c r="B678" s="34"/>
      <c r="C678" s="34"/>
      <c r="D678" s="34"/>
      <c r="E678" s="37"/>
      <c r="F678" s="371"/>
    </row>
    <row r="679" spans="1:6" ht="12.75">
      <c r="A679" s="34"/>
      <c r="B679" s="34"/>
      <c r="C679" s="34"/>
      <c r="D679" s="34"/>
      <c r="E679" s="37"/>
      <c r="F679" s="371"/>
    </row>
    <row r="680" spans="1:6" ht="12.75">
      <c r="A680" s="34"/>
      <c r="B680" s="34"/>
      <c r="C680" s="34"/>
      <c r="D680" s="34"/>
      <c r="E680" s="37"/>
      <c r="F680" s="371"/>
    </row>
    <row r="681" spans="1:6" ht="12.75">
      <c r="A681" s="34"/>
      <c r="B681" s="34"/>
      <c r="C681" s="34"/>
      <c r="D681" s="34"/>
      <c r="E681" s="37"/>
      <c r="F681" s="371"/>
    </row>
    <row r="682" spans="1:6" ht="12.75">
      <c r="A682" s="34"/>
      <c r="B682" s="34"/>
      <c r="C682" s="34"/>
      <c r="D682" s="34"/>
      <c r="E682" s="37"/>
      <c r="F682" s="371"/>
    </row>
    <row r="683" spans="1:6" ht="12.75">
      <c r="A683" s="34"/>
      <c r="B683" s="34"/>
      <c r="C683" s="34"/>
      <c r="D683" s="34"/>
      <c r="E683" s="37"/>
      <c r="F683" s="371"/>
    </row>
    <row r="684" spans="1:6" ht="12.75">
      <c r="A684" s="34"/>
      <c r="B684" s="34"/>
      <c r="C684" s="34"/>
      <c r="D684" s="34"/>
      <c r="E684" s="37"/>
      <c r="F684" s="371"/>
    </row>
    <row r="685" spans="1:6" ht="12.75">
      <c r="A685" s="34"/>
      <c r="B685" s="34"/>
      <c r="C685" s="34"/>
      <c r="D685" s="34"/>
      <c r="E685" s="37"/>
      <c r="F685" s="371"/>
    </row>
    <row r="686" spans="1:6" ht="12.75">
      <c r="A686" s="34"/>
      <c r="B686" s="34"/>
      <c r="C686" s="34"/>
      <c r="D686" s="34"/>
      <c r="E686" s="37"/>
      <c r="F686" s="371"/>
    </row>
    <row r="687" spans="1:6" ht="12.75">
      <c r="A687" s="34"/>
      <c r="B687" s="34"/>
      <c r="C687" s="34"/>
      <c r="D687" s="34"/>
      <c r="E687" s="37"/>
      <c r="F687" s="371"/>
    </row>
    <row r="688" spans="1:6" ht="12.75">
      <c r="A688" s="34"/>
      <c r="B688" s="34"/>
      <c r="C688" s="34"/>
      <c r="D688" s="34"/>
      <c r="E688" s="37"/>
      <c r="F688" s="371"/>
    </row>
    <row r="689" spans="1:6" ht="12.75">
      <c r="A689" s="34"/>
      <c r="B689" s="34"/>
      <c r="C689" s="34"/>
      <c r="D689" s="34"/>
      <c r="E689" s="37"/>
      <c r="F689" s="371"/>
    </row>
    <row r="690" spans="1:6" ht="12.75">
      <c r="A690" s="34"/>
      <c r="B690" s="34"/>
      <c r="C690" s="34"/>
      <c r="D690" s="34"/>
      <c r="E690" s="37"/>
      <c r="F690" s="371"/>
    </row>
    <row r="691" spans="1:6" ht="12.75">
      <c r="A691" s="34"/>
      <c r="B691" s="34"/>
      <c r="C691" s="34"/>
      <c r="D691" s="34"/>
      <c r="E691" s="37"/>
      <c r="F691" s="371"/>
    </row>
    <row r="692" spans="1:6" ht="12.75">
      <c r="A692" s="34"/>
      <c r="B692" s="34"/>
      <c r="C692" s="34"/>
      <c r="D692" s="34"/>
      <c r="E692" s="37"/>
      <c r="F692" s="371"/>
    </row>
    <row r="693" spans="1:6" ht="12.75">
      <c r="A693" s="34"/>
      <c r="B693" s="34"/>
      <c r="C693" s="34"/>
      <c r="D693" s="34"/>
      <c r="E693" s="37"/>
      <c r="F693" s="371"/>
    </row>
    <row r="694" spans="1:6" ht="12.75">
      <c r="A694" s="34"/>
      <c r="B694" s="34"/>
      <c r="C694" s="34"/>
      <c r="D694" s="34"/>
      <c r="E694" s="37"/>
      <c r="F694" s="371"/>
    </row>
    <row r="695" spans="1:6" ht="12.75">
      <c r="A695" s="34"/>
      <c r="B695" s="34"/>
      <c r="C695" s="34"/>
      <c r="D695" s="34"/>
      <c r="E695" s="37"/>
      <c r="F695" s="371"/>
    </row>
    <row r="696" spans="1:6" ht="12.75">
      <c r="A696" s="34"/>
      <c r="B696" s="34"/>
      <c r="C696" s="34"/>
      <c r="D696" s="34"/>
      <c r="E696" s="37"/>
      <c r="F696" s="371"/>
    </row>
    <row r="697" spans="1:6" ht="12.75">
      <c r="A697" s="34"/>
      <c r="B697" s="34"/>
      <c r="C697" s="34"/>
      <c r="D697" s="34"/>
      <c r="E697" s="37"/>
      <c r="F697" s="371"/>
    </row>
    <row r="698" spans="1:6" ht="12.75">
      <c r="A698" s="34"/>
      <c r="B698" s="34"/>
      <c r="C698" s="34"/>
      <c r="D698" s="34"/>
      <c r="E698" s="37"/>
      <c r="F698" s="371"/>
    </row>
    <row r="699" spans="1:6" ht="12.75">
      <c r="A699" s="34"/>
      <c r="B699" s="34"/>
      <c r="C699" s="34"/>
      <c r="D699" s="34"/>
      <c r="E699" s="37"/>
      <c r="F699" s="371"/>
    </row>
    <row r="700" spans="1:6" ht="12.75">
      <c r="A700" s="34"/>
      <c r="B700" s="34"/>
      <c r="C700" s="34"/>
      <c r="D700" s="34"/>
      <c r="E700" s="37"/>
      <c r="F700" s="371"/>
    </row>
    <row r="701" spans="1:6" ht="12.75">
      <c r="A701" s="34"/>
      <c r="B701" s="34"/>
      <c r="C701" s="34"/>
      <c r="D701" s="34"/>
      <c r="E701" s="37"/>
      <c r="F701" s="371"/>
    </row>
    <row r="702" spans="1:6" ht="12.75">
      <c r="A702" s="34"/>
      <c r="B702" s="34"/>
      <c r="C702" s="34"/>
      <c r="D702" s="34"/>
      <c r="E702" s="37"/>
      <c r="F702" s="371"/>
    </row>
    <row r="703" spans="1:6" ht="12.75">
      <c r="A703" s="34"/>
      <c r="B703" s="34"/>
      <c r="C703" s="34"/>
      <c r="D703" s="34"/>
      <c r="E703" s="37"/>
      <c r="F703" s="371"/>
    </row>
    <row r="704" spans="1:6" ht="12.75">
      <c r="A704" s="34"/>
      <c r="B704" s="34"/>
      <c r="C704" s="34"/>
      <c r="D704" s="34"/>
      <c r="E704" s="37"/>
      <c r="F704" s="371"/>
    </row>
    <row r="705" spans="1:6" ht="12.75">
      <c r="A705" s="34"/>
      <c r="B705" s="34"/>
      <c r="C705" s="34"/>
      <c r="D705" s="34"/>
      <c r="E705" s="37"/>
      <c r="F705" s="371"/>
    </row>
    <row r="706" spans="1:6" ht="12.75">
      <c r="A706" s="34"/>
      <c r="B706" s="34"/>
      <c r="C706" s="34"/>
      <c r="D706" s="34"/>
      <c r="E706" s="37"/>
      <c r="F706" s="371"/>
    </row>
    <row r="707" spans="1:6" ht="12.75">
      <c r="A707" s="34"/>
      <c r="B707" s="34"/>
      <c r="C707" s="34"/>
      <c r="D707" s="34"/>
      <c r="E707" s="37"/>
      <c r="F707" s="371"/>
    </row>
    <row r="708" spans="1:6" ht="12.75">
      <c r="A708" s="34"/>
      <c r="B708" s="34"/>
      <c r="C708" s="34"/>
      <c r="D708" s="34"/>
      <c r="E708" s="37"/>
      <c r="F708" s="371"/>
    </row>
    <row r="709" spans="1:6" ht="12.75">
      <c r="A709" s="34"/>
      <c r="B709" s="34"/>
      <c r="C709" s="34"/>
      <c r="D709" s="34"/>
      <c r="E709" s="37"/>
      <c r="F709" s="371"/>
    </row>
    <row r="710" spans="1:6" ht="12.75">
      <c r="A710" s="34"/>
      <c r="B710" s="34"/>
      <c r="C710" s="34"/>
      <c r="D710" s="34"/>
      <c r="E710" s="37"/>
      <c r="F710" s="371"/>
    </row>
    <row r="711" spans="1:6" ht="12.75">
      <c r="A711" s="34"/>
      <c r="B711" s="34"/>
      <c r="C711" s="34"/>
      <c r="D711" s="34"/>
      <c r="E711" s="37"/>
      <c r="F711" s="371"/>
    </row>
    <row r="712" spans="1:6" ht="12.75">
      <c r="A712" s="34"/>
      <c r="B712" s="34"/>
      <c r="C712" s="34"/>
      <c r="D712" s="34"/>
      <c r="E712" s="37"/>
      <c r="F712" s="371"/>
    </row>
    <row r="713" spans="1:6" ht="12.75">
      <c r="A713" s="34"/>
      <c r="B713" s="34"/>
      <c r="C713" s="34"/>
      <c r="D713" s="34"/>
      <c r="E713" s="37"/>
      <c r="F713" s="371"/>
    </row>
    <row r="714" spans="1:6" ht="12.75">
      <c r="A714" s="34"/>
      <c r="B714" s="34"/>
      <c r="C714" s="34"/>
      <c r="D714" s="34"/>
      <c r="E714" s="37"/>
      <c r="F714" s="371"/>
    </row>
    <row r="715" spans="1:6" ht="12.75">
      <c r="A715" s="34"/>
      <c r="B715" s="34"/>
      <c r="C715" s="34"/>
      <c r="D715" s="34"/>
      <c r="E715" s="37"/>
      <c r="F715" s="371"/>
    </row>
    <row r="716" spans="1:6" ht="12.75">
      <c r="A716" s="34"/>
      <c r="B716" s="34"/>
      <c r="C716" s="34"/>
      <c r="D716" s="34"/>
      <c r="E716" s="37"/>
      <c r="F716" s="371"/>
    </row>
    <row r="717" spans="1:6" ht="12.75">
      <c r="A717" s="34"/>
      <c r="B717" s="34"/>
      <c r="C717" s="34"/>
      <c r="D717" s="34"/>
      <c r="E717" s="37"/>
      <c r="F717" s="371"/>
    </row>
    <row r="718" spans="1:6" ht="12.75">
      <c r="A718" s="34"/>
      <c r="B718" s="34"/>
      <c r="C718" s="34"/>
      <c r="D718" s="34"/>
      <c r="E718" s="37"/>
      <c r="F718" s="371"/>
    </row>
    <row r="719" spans="1:6" ht="12.75">
      <c r="A719" s="34"/>
      <c r="B719" s="34"/>
      <c r="C719" s="34"/>
      <c r="D719" s="34"/>
      <c r="E719" s="37"/>
      <c r="F719" s="371"/>
    </row>
    <row r="720" spans="1:6" ht="12.75">
      <c r="A720" s="34"/>
      <c r="B720" s="34"/>
      <c r="C720" s="34"/>
      <c r="D720" s="34"/>
      <c r="E720" s="37"/>
      <c r="F720" s="371"/>
    </row>
    <row r="721" spans="1:6" ht="12.75">
      <c r="A721" s="34"/>
      <c r="B721" s="34"/>
      <c r="C721" s="34"/>
      <c r="D721" s="34"/>
      <c r="E721" s="37"/>
      <c r="F721" s="371"/>
    </row>
    <row r="722" spans="1:6" ht="12.75">
      <c r="A722" s="34"/>
      <c r="B722" s="34"/>
      <c r="C722" s="34"/>
      <c r="D722" s="34"/>
      <c r="E722" s="37"/>
      <c r="F722" s="371"/>
    </row>
    <row r="723" spans="1:6" ht="12.75">
      <c r="A723" s="34"/>
      <c r="B723" s="34"/>
      <c r="C723" s="34"/>
      <c r="D723" s="34"/>
      <c r="E723" s="37"/>
      <c r="F723" s="371"/>
    </row>
    <row r="724" spans="1:6" ht="12.75">
      <c r="A724" s="34"/>
      <c r="B724" s="34"/>
      <c r="C724" s="34"/>
      <c r="D724" s="34"/>
      <c r="E724" s="37"/>
      <c r="F724" s="371"/>
    </row>
    <row r="725" spans="1:6" ht="12.75">
      <c r="A725" s="34"/>
      <c r="B725" s="34"/>
      <c r="C725" s="34"/>
      <c r="D725" s="34"/>
      <c r="E725" s="37"/>
      <c r="F725" s="371"/>
    </row>
    <row r="726" spans="1:6" ht="12.75">
      <c r="A726" s="34"/>
      <c r="B726" s="34"/>
      <c r="C726" s="34"/>
      <c r="D726" s="34"/>
      <c r="E726" s="37"/>
      <c r="F726" s="371"/>
    </row>
    <row r="727" spans="1:6" ht="12.75">
      <c r="A727" s="34"/>
      <c r="B727" s="34"/>
      <c r="C727" s="34"/>
      <c r="D727" s="34"/>
      <c r="E727" s="37"/>
      <c r="F727" s="371"/>
    </row>
    <row r="728" spans="1:6" ht="12.75">
      <c r="A728" s="34"/>
      <c r="B728" s="34"/>
      <c r="C728" s="34"/>
      <c r="D728" s="34"/>
      <c r="E728" s="37"/>
      <c r="F728" s="371"/>
    </row>
    <row r="729" spans="1:6" ht="12.75">
      <c r="A729" s="34"/>
      <c r="B729" s="34"/>
      <c r="C729" s="34"/>
      <c r="D729" s="34"/>
      <c r="E729" s="37"/>
      <c r="F729" s="371"/>
    </row>
    <row r="730" spans="1:6" ht="12.75">
      <c r="A730" s="34"/>
      <c r="B730" s="34"/>
      <c r="C730" s="34"/>
      <c r="D730" s="34"/>
      <c r="E730" s="37"/>
      <c r="F730" s="371"/>
    </row>
    <row r="731" spans="1:6" ht="12.75">
      <c r="A731" s="34"/>
      <c r="B731" s="34"/>
      <c r="C731" s="34"/>
      <c r="D731" s="34"/>
      <c r="E731" s="37"/>
      <c r="F731" s="371"/>
    </row>
    <row r="732" spans="1:6" ht="12.75">
      <c r="A732" s="34"/>
      <c r="B732" s="34"/>
      <c r="C732" s="34"/>
      <c r="D732" s="34"/>
      <c r="E732" s="37"/>
      <c r="F732" s="371"/>
    </row>
    <row r="733" spans="1:6" ht="12.75">
      <c r="A733" s="34"/>
      <c r="B733" s="34"/>
      <c r="C733" s="34"/>
      <c r="D733" s="34"/>
      <c r="E733" s="37"/>
      <c r="F733" s="371"/>
    </row>
    <row r="734" spans="1:6" ht="12.75">
      <c r="A734" s="34"/>
      <c r="B734" s="34"/>
      <c r="C734" s="34"/>
      <c r="D734" s="34"/>
      <c r="E734" s="37"/>
      <c r="F734" s="371"/>
    </row>
    <row r="735" spans="1:6" ht="12.75">
      <c r="A735" s="34"/>
      <c r="B735" s="34"/>
      <c r="C735" s="34"/>
      <c r="D735" s="34"/>
      <c r="E735" s="37"/>
      <c r="F735" s="371"/>
    </row>
    <row r="736" spans="1:6" ht="12.75">
      <c r="A736" s="34"/>
      <c r="B736" s="34"/>
      <c r="C736" s="34"/>
      <c r="D736" s="34"/>
      <c r="E736" s="37"/>
      <c r="F736" s="371"/>
    </row>
    <row r="737" spans="1:6" ht="12.75">
      <c r="A737" s="34"/>
      <c r="B737" s="34"/>
      <c r="C737" s="34"/>
      <c r="D737" s="34"/>
      <c r="E737" s="37"/>
      <c r="F737" s="371"/>
    </row>
    <row r="738" spans="1:6" ht="12.75">
      <c r="A738" s="34"/>
      <c r="B738" s="34"/>
      <c r="C738" s="34"/>
      <c r="D738" s="34"/>
      <c r="E738" s="37"/>
      <c r="F738" s="371"/>
    </row>
    <row r="739" spans="1:6" ht="12.75">
      <c r="A739" s="34"/>
      <c r="B739" s="34"/>
      <c r="C739" s="34"/>
      <c r="D739" s="34"/>
      <c r="E739" s="37"/>
      <c r="F739" s="371"/>
    </row>
    <row r="740" spans="1:6" ht="12.75">
      <c r="A740" s="34"/>
      <c r="B740" s="34"/>
      <c r="C740" s="34"/>
      <c r="D740" s="34"/>
      <c r="E740" s="37"/>
      <c r="F740" s="371"/>
    </row>
    <row r="741" spans="1:6" ht="12.75">
      <c r="A741" s="34"/>
      <c r="B741" s="34"/>
      <c r="C741" s="34"/>
      <c r="D741" s="34"/>
      <c r="E741" s="37"/>
      <c r="F741" s="371"/>
    </row>
    <row r="742" spans="1:6" ht="12.75">
      <c r="A742" s="34"/>
      <c r="B742" s="34"/>
      <c r="C742" s="34"/>
      <c r="D742" s="34"/>
      <c r="E742" s="37"/>
      <c r="F742" s="371"/>
    </row>
    <row r="743" spans="1:6" ht="12.75">
      <c r="A743" s="34"/>
      <c r="B743" s="34"/>
      <c r="C743" s="34"/>
      <c r="D743" s="34"/>
      <c r="E743" s="37"/>
      <c r="F743" s="371"/>
    </row>
    <row r="744" spans="1:6" ht="12.75">
      <c r="A744" s="34"/>
      <c r="B744" s="34"/>
      <c r="C744" s="34"/>
      <c r="D744" s="34"/>
      <c r="E744" s="37"/>
      <c r="F744" s="371"/>
    </row>
    <row r="745" spans="1:6" ht="12.75">
      <c r="A745" s="34"/>
      <c r="B745" s="34"/>
      <c r="C745" s="34"/>
      <c r="D745" s="34"/>
      <c r="E745" s="37"/>
      <c r="F745" s="371"/>
    </row>
    <row r="746" spans="1:6" ht="12.75">
      <c r="A746" s="34"/>
      <c r="B746" s="34"/>
      <c r="C746" s="34"/>
      <c r="D746" s="34"/>
      <c r="E746" s="37"/>
      <c r="F746" s="371"/>
    </row>
    <row r="747" spans="1:6" ht="12.75">
      <c r="A747" s="34"/>
      <c r="B747" s="34"/>
      <c r="C747" s="34"/>
      <c r="D747" s="34"/>
      <c r="E747" s="37"/>
      <c r="F747" s="371"/>
    </row>
    <row r="748" spans="1:6" ht="12.75">
      <c r="A748" s="34"/>
      <c r="B748" s="34"/>
      <c r="C748" s="34"/>
      <c r="D748" s="34"/>
      <c r="E748" s="37"/>
      <c r="F748" s="371"/>
    </row>
    <row r="749" spans="1:6" ht="12.75">
      <c r="A749" s="34"/>
      <c r="B749" s="34"/>
      <c r="C749" s="34"/>
      <c r="D749" s="34"/>
      <c r="E749" s="37"/>
      <c r="F749" s="371"/>
    </row>
    <row r="750" spans="1:6" ht="12.75">
      <c r="A750" s="34"/>
      <c r="B750" s="34"/>
      <c r="C750" s="34"/>
      <c r="D750" s="34"/>
      <c r="E750" s="37"/>
      <c r="F750" s="371"/>
    </row>
    <row r="751" spans="1:6" ht="12.75">
      <c r="A751" s="34"/>
      <c r="B751" s="34"/>
      <c r="C751" s="34"/>
      <c r="D751" s="34"/>
      <c r="E751" s="37"/>
      <c r="F751" s="371"/>
    </row>
    <row r="752" spans="1:6" ht="12.75">
      <c r="A752" s="34"/>
      <c r="B752" s="34"/>
      <c r="C752" s="34"/>
      <c r="D752" s="34"/>
      <c r="E752" s="37"/>
      <c r="F752" s="371"/>
    </row>
    <row r="753" spans="1:6" ht="12.75">
      <c r="A753" s="34"/>
      <c r="B753" s="34"/>
      <c r="C753" s="34"/>
      <c r="D753" s="34"/>
      <c r="E753" s="37"/>
      <c r="F753" s="371"/>
    </row>
    <row r="754" spans="1:6" ht="12.75">
      <c r="A754" s="34"/>
      <c r="B754" s="34"/>
      <c r="C754" s="34"/>
      <c r="D754" s="34"/>
      <c r="E754" s="37"/>
      <c r="F754" s="371"/>
    </row>
    <row r="755" spans="1:6" ht="12.75">
      <c r="A755" s="34"/>
      <c r="B755" s="34"/>
      <c r="C755" s="34"/>
      <c r="D755" s="34"/>
      <c r="E755" s="37"/>
      <c r="F755" s="371"/>
    </row>
    <row r="756" spans="1:6" ht="12.75">
      <c r="A756" s="34"/>
      <c r="B756" s="34"/>
      <c r="C756" s="34"/>
      <c r="D756" s="34"/>
      <c r="E756" s="37"/>
      <c r="F756" s="371"/>
    </row>
    <row r="757" spans="1:6" ht="12.75">
      <c r="A757" s="34"/>
      <c r="B757" s="34"/>
      <c r="C757" s="34"/>
      <c r="D757" s="34"/>
      <c r="E757" s="37"/>
      <c r="F757" s="371"/>
    </row>
    <row r="758" spans="1:6" ht="12.75">
      <c r="A758" s="34"/>
      <c r="B758" s="34"/>
      <c r="C758" s="34"/>
      <c r="D758" s="34"/>
      <c r="E758" s="37"/>
      <c r="F758" s="371"/>
    </row>
    <row r="759" spans="1:6" ht="12.75">
      <c r="A759" s="34"/>
      <c r="B759" s="34"/>
      <c r="C759" s="34"/>
      <c r="D759" s="34"/>
      <c r="E759" s="37"/>
      <c r="F759" s="371"/>
    </row>
    <row r="760" spans="1:6" ht="12.75">
      <c r="A760" s="34"/>
      <c r="B760" s="34"/>
      <c r="C760" s="34"/>
      <c r="D760" s="34"/>
      <c r="E760" s="37"/>
      <c r="F760" s="371"/>
    </row>
    <row r="761" spans="1:6" ht="12.75">
      <c r="A761" s="34"/>
      <c r="B761" s="34"/>
      <c r="C761" s="34"/>
      <c r="D761" s="34"/>
      <c r="E761" s="37"/>
      <c r="F761" s="371"/>
    </row>
    <row r="762" spans="1:6" ht="12.75">
      <c r="A762" s="34"/>
      <c r="B762" s="34"/>
      <c r="C762" s="34"/>
      <c r="D762" s="34"/>
      <c r="E762" s="37"/>
      <c r="F762" s="371"/>
    </row>
    <row r="763" spans="1:6" ht="12.75">
      <c r="A763" s="34"/>
      <c r="B763" s="34"/>
      <c r="C763" s="34"/>
      <c r="D763" s="34"/>
      <c r="E763" s="37"/>
      <c r="F763" s="371"/>
    </row>
    <row r="764" spans="1:6" ht="12.75">
      <c r="A764" s="34"/>
      <c r="B764" s="34"/>
      <c r="C764" s="34"/>
      <c r="D764" s="34"/>
      <c r="E764" s="37"/>
      <c r="F764" s="371"/>
    </row>
    <row r="765" spans="1:6" ht="12.75">
      <c r="A765" s="34"/>
      <c r="B765" s="34"/>
      <c r="C765" s="34"/>
      <c r="D765" s="34"/>
      <c r="E765" s="37"/>
      <c r="F765" s="371"/>
    </row>
    <row r="766" spans="1:6" ht="12.75">
      <c r="A766" s="34"/>
      <c r="B766" s="34"/>
      <c r="C766" s="34"/>
      <c r="D766" s="34"/>
      <c r="E766" s="37"/>
      <c r="F766" s="371"/>
    </row>
    <row r="767" spans="1:6" ht="12.75">
      <c r="A767" s="34"/>
      <c r="B767" s="34"/>
      <c r="C767" s="34"/>
      <c r="D767" s="34"/>
      <c r="E767" s="37"/>
      <c r="F767" s="371"/>
    </row>
    <row r="768" spans="1:6" ht="12.75">
      <c r="A768" s="34"/>
      <c r="B768" s="34"/>
      <c r="C768" s="34"/>
      <c r="D768" s="34"/>
      <c r="E768" s="37"/>
      <c r="F768" s="371"/>
    </row>
    <row r="769" spans="1:6" ht="12.75">
      <c r="A769" s="34"/>
      <c r="B769" s="34"/>
      <c r="C769" s="34"/>
      <c r="D769" s="34"/>
      <c r="E769" s="37"/>
      <c r="F769" s="371"/>
    </row>
    <row r="770" spans="1:6" ht="12.75">
      <c r="A770" s="34"/>
      <c r="B770" s="34"/>
      <c r="C770" s="34"/>
      <c r="D770" s="34"/>
      <c r="E770" s="37"/>
      <c r="F770" s="371"/>
    </row>
    <row r="771" spans="1:6" ht="12.75">
      <c r="A771" s="34"/>
      <c r="B771" s="34"/>
      <c r="C771" s="34"/>
      <c r="D771" s="34"/>
      <c r="E771" s="37"/>
      <c r="F771" s="371"/>
    </row>
    <row r="772" spans="1:6" ht="12.75">
      <c r="A772" s="34"/>
      <c r="B772" s="34"/>
      <c r="C772" s="34"/>
      <c r="D772" s="34"/>
      <c r="E772" s="37"/>
      <c r="F772" s="371"/>
    </row>
    <row r="773" spans="1:6" ht="12.75">
      <c r="A773" s="34"/>
      <c r="B773" s="34"/>
      <c r="C773" s="34"/>
      <c r="D773" s="34"/>
      <c r="E773" s="37"/>
      <c r="F773" s="371"/>
    </row>
    <row r="774" spans="1:6" ht="12.75">
      <c r="A774" s="34"/>
      <c r="B774" s="34"/>
      <c r="C774" s="34"/>
      <c r="D774" s="34"/>
      <c r="E774" s="37"/>
      <c r="F774" s="371"/>
    </row>
    <row r="775" spans="1:6" ht="12.75">
      <c r="A775" s="34"/>
      <c r="B775" s="34"/>
      <c r="C775" s="34"/>
      <c r="D775" s="34"/>
      <c r="E775" s="37"/>
      <c r="F775" s="371"/>
    </row>
    <row r="776" spans="1:6" ht="12.75">
      <c r="A776" s="34"/>
      <c r="B776" s="34"/>
      <c r="C776" s="34"/>
      <c r="D776" s="34"/>
      <c r="E776" s="37"/>
      <c r="F776" s="371"/>
    </row>
    <row r="777" spans="1:6" ht="12.75">
      <c r="A777" s="34"/>
      <c r="B777" s="34"/>
      <c r="C777" s="34"/>
      <c r="D777" s="34"/>
      <c r="E777" s="37"/>
      <c r="F777" s="371"/>
    </row>
    <row r="778" spans="1:6" ht="12.75">
      <c r="A778" s="34"/>
      <c r="B778" s="34"/>
      <c r="C778" s="34"/>
      <c r="D778" s="34"/>
      <c r="E778" s="37"/>
      <c r="F778" s="371"/>
    </row>
    <row r="779" spans="1:6" ht="12.75">
      <c r="A779" s="34"/>
      <c r="B779" s="34"/>
      <c r="C779" s="34"/>
      <c r="D779" s="34"/>
      <c r="E779" s="37"/>
      <c r="F779" s="371"/>
    </row>
    <row r="780" spans="1:6" ht="12.75">
      <c r="A780" s="40"/>
      <c r="B780" s="40"/>
      <c r="C780" s="40"/>
      <c r="D780" s="40"/>
      <c r="E780" s="41"/>
      <c r="F780" s="371"/>
    </row>
    <row r="781" spans="1:6" ht="12.75">
      <c r="A781" s="34"/>
      <c r="B781" s="34"/>
      <c r="C781" s="34"/>
      <c r="D781" s="34"/>
      <c r="E781" s="37"/>
      <c r="F781" s="371"/>
    </row>
    <row r="782" spans="1:6" ht="12.75">
      <c r="A782" s="34"/>
      <c r="B782" s="34"/>
      <c r="C782" s="34"/>
      <c r="D782" s="34"/>
      <c r="E782" s="37"/>
      <c r="F782" s="371"/>
    </row>
    <row r="783" spans="1:6" ht="12.75">
      <c r="A783" s="34"/>
      <c r="B783" s="34"/>
      <c r="C783" s="34"/>
      <c r="D783" s="34"/>
      <c r="E783" s="37"/>
      <c r="F783" s="371"/>
    </row>
    <row r="784" spans="1:6" ht="12.75">
      <c r="A784" s="34"/>
      <c r="B784" s="34"/>
      <c r="C784" s="34"/>
      <c r="D784" s="34"/>
      <c r="E784" s="37"/>
      <c r="F784" s="371"/>
    </row>
    <row r="785" spans="1:6" ht="12.75">
      <c r="A785" s="34"/>
      <c r="B785" s="34"/>
      <c r="C785" s="34"/>
      <c r="D785" s="34"/>
      <c r="E785" s="37"/>
      <c r="F785" s="371"/>
    </row>
    <row r="786" spans="1:6" ht="12.75">
      <c r="A786" s="34"/>
      <c r="B786" s="34"/>
      <c r="C786" s="34"/>
      <c r="D786" s="34"/>
      <c r="E786" s="37"/>
      <c r="F786" s="371"/>
    </row>
    <row r="787" spans="1:6" ht="12.75">
      <c r="A787" s="34"/>
      <c r="B787" s="34"/>
      <c r="C787" s="34"/>
      <c r="D787" s="34"/>
      <c r="E787" s="37"/>
      <c r="F787" s="371"/>
    </row>
    <row r="788" spans="1:6" ht="12.75">
      <c r="A788" s="40"/>
      <c r="B788" s="40"/>
      <c r="C788" s="40"/>
      <c r="D788" s="40"/>
      <c r="E788" s="41"/>
      <c r="F788" s="371"/>
    </row>
    <row r="789" spans="1:6" ht="12.75">
      <c r="A789" s="34"/>
      <c r="B789" s="34"/>
      <c r="C789" s="34"/>
      <c r="D789" s="34"/>
      <c r="E789" s="37"/>
      <c r="F789" s="371"/>
    </row>
    <row r="790" spans="1:6" ht="12.75">
      <c r="A790" s="34"/>
      <c r="B790" s="34"/>
      <c r="C790" s="34"/>
      <c r="D790" s="34"/>
      <c r="E790" s="37"/>
      <c r="F790" s="371"/>
    </row>
    <row r="791" spans="1:6" ht="12.75">
      <c r="A791" s="34"/>
      <c r="B791" s="34"/>
      <c r="C791" s="34"/>
      <c r="D791" s="34"/>
      <c r="E791" s="37"/>
      <c r="F791" s="371"/>
    </row>
    <row r="792" spans="1:6" ht="12.75">
      <c r="A792" s="34"/>
      <c r="B792" s="34"/>
      <c r="C792" s="34"/>
      <c r="D792" s="34"/>
      <c r="E792" s="37"/>
      <c r="F792" s="371"/>
    </row>
    <row r="793" spans="1:6" ht="12.75">
      <c r="A793" s="34"/>
      <c r="B793" s="34"/>
      <c r="C793" s="34"/>
      <c r="D793" s="34"/>
      <c r="E793" s="37"/>
      <c r="F793" s="371"/>
    </row>
    <row r="794" spans="1:6" ht="12.75">
      <c r="A794" s="34"/>
      <c r="B794" s="34"/>
      <c r="C794" s="34"/>
      <c r="D794" s="34"/>
      <c r="E794" s="37"/>
      <c r="F794" s="371"/>
    </row>
    <row r="795" spans="1:6" ht="12.75">
      <c r="A795" s="34"/>
      <c r="B795" s="34"/>
      <c r="C795" s="34"/>
      <c r="D795" s="34"/>
      <c r="E795" s="37"/>
      <c r="F795" s="371"/>
    </row>
    <row r="796" spans="1:6" ht="12.75">
      <c r="A796" s="34"/>
      <c r="B796" s="34"/>
      <c r="C796" s="34"/>
      <c r="D796" s="34"/>
      <c r="E796" s="37"/>
      <c r="F796" s="371"/>
    </row>
    <row r="797" spans="1:6" ht="12.75">
      <c r="A797" s="34"/>
      <c r="B797" s="34"/>
      <c r="C797" s="34"/>
      <c r="D797" s="34"/>
      <c r="E797" s="37"/>
      <c r="F797" s="371"/>
    </row>
    <row r="798" spans="1:6" ht="12.75">
      <c r="A798" s="34"/>
      <c r="B798" s="34"/>
      <c r="C798" s="34"/>
      <c r="D798" s="34"/>
      <c r="E798" s="37"/>
      <c r="F798" s="371"/>
    </row>
    <row r="799" spans="1:6" ht="12.75">
      <c r="A799" s="34"/>
      <c r="B799" s="34"/>
      <c r="C799" s="34"/>
      <c r="D799" s="34"/>
      <c r="E799" s="37"/>
      <c r="F799" s="371"/>
    </row>
    <row r="800" spans="1:6" ht="12.75">
      <c r="A800" s="34"/>
      <c r="B800" s="34"/>
      <c r="C800" s="34"/>
      <c r="D800" s="34"/>
      <c r="E800" s="37"/>
      <c r="F800" s="371"/>
    </row>
    <row r="801" spans="1:6" ht="12.75">
      <c r="A801" s="34"/>
      <c r="B801" s="34"/>
      <c r="C801" s="34"/>
      <c r="D801" s="34"/>
      <c r="E801" s="37"/>
      <c r="F801" s="371"/>
    </row>
    <row r="802" spans="1:6" ht="12.75">
      <c r="A802" s="34"/>
      <c r="B802" s="34"/>
      <c r="C802" s="34"/>
      <c r="D802" s="34"/>
      <c r="E802" s="37"/>
      <c r="F802" s="371"/>
    </row>
    <row r="803" spans="1:6" ht="12.75">
      <c r="A803" s="34"/>
      <c r="B803" s="34"/>
      <c r="C803" s="34"/>
      <c r="D803" s="34"/>
      <c r="E803" s="37"/>
      <c r="F803" s="371"/>
    </row>
    <row r="804" spans="1:6" ht="12.75">
      <c r="A804" s="34"/>
      <c r="B804" s="34"/>
      <c r="C804" s="34"/>
      <c r="D804" s="34"/>
      <c r="E804" s="37"/>
      <c r="F804" s="371"/>
    </row>
    <row r="805" spans="1:6" ht="12.75">
      <c r="A805" s="34"/>
      <c r="B805" s="34"/>
      <c r="C805" s="34"/>
      <c r="D805" s="34"/>
      <c r="E805" s="37"/>
      <c r="F805" s="371"/>
    </row>
    <row r="806" spans="1:6" ht="12.75">
      <c r="A806" s="34"/>
      <c r="B806" s="34"/>
      <c r="C806" s="34"/>
      <c r="D806" s="34"/>
      <c r="E806" s="37"/>
      <c r="F806" s="371"/>
    </row>
    <row r="807" spans="1:6" ht="12.75">
      <c r="A807" s="34"/>
      <c r="B807" s="34"/>
      <c r="C807" s="34"/>
      <c r="D807" s="34"/>
      <c r="E807" s="37"/>
      <c r="F807" s="371"/>
    </row>
    <row r="808" spans="1:6" ht="12.75">
      <c r="A808" s="34"/>
      <c r="B808" s="34"/>
      <c r="C808" s="34"/>
      <c r="D808" s="34"/>
      <c r="E808" s="37"/>
      <c r="F808" s="371"/>
    </row>
    <row r="809" spans="1:6" ht="12.75">
      <c r="A809" s="34"/>
      <c r="B809" s="34"/>
      <c r="C809" s="34"/>
      <c r="D809" s="34"/>
      <c r="E809" s="37"/>
      <c r="F809" s="371"/>
    </row>
    <row r="810" spans="1:6" ht="12.75">
      <c r="A810" s="34"/>
      <c r="B810" s="34"/>
      <c r="C810" s="34"/>
      <c r="D810" s="34"/>
      <c r="E810" s="37"/>
      <c r="F810" s="371"/>
    </row>
    <row r="811" spans="1:6" ht="12.75">
      <c r="A811" s="34"/>
      <c r="B811" s="34"/>
      <c r="C811" s="34"/>
      <c r="D811" s="34"/>
      <c r="E811" s="37"/>
      <c r="F811" s="371"/>
    </row>
    <row r="812" spans="1:6" ht="12.75">
      <c r="A812" s="34"/>
      <c r="B812" s="34"/>
      <c r="C812" s="34"/>
      <c r="D812" s="34"/>
      <c r="E812" s="37"/>
      <c r="F812" s="371"/>
    </row>
    <row r="813" spans="1:6" ht="12.75">
      <c r="A813" s="34"/>
      <c r="B813" s="34"/>
      <c r="C813" s="34"/>
      <c r="D813" s="34"/>
      <c r="E813" s="37"/>
      <c r="F813" s="371"/>
    </row>
    <row r="814" spans="1:6" ht="12.75">
      <c r="A814" s="34"/>
      <c r="B814" s="34"/>
      <c r="C814" s="34"/>
      <c r="D814" s="34"/>
      <c r="E814" s="37"/>
      <c r="F814" s="371"/>
    </row>
    <row r="815" spans="1:6" ht="12.75">
      <c r="A815" s="34"/>
      <c r="B815" s="34"/>
      <c r="C815" s="34"/>
      <c r="D815" s="34"/>
      <c r="E815" s="37"/>
      <c r="F815" s="371"/>
    </row>
    <row r="816" spans="1:6" ht="12.75">
      <c r="A816" s="34"/>
      <c r="B816" s="34"/>
      <c r="C816" s="34"/>
      <c r="D816" s="34"/>
      <c r="E816" s="37"/>
      <c r="F816" s="371"/>
    </row>
    <row r="817" spans="1:6" ht="12.75">
      <c r="A817" s="34"/>
      <c r="B817" s="34"/>
      <c r="C817" s="34"/>
      <c r="D817" s="34"/>
      <c r="E817" s="37"/>
      <c r="F817" s="371"/>
    </row>
    <row r="818" spans="1:6" ht="12.75">
      <c r="A818" s="34"/>
      <c r="B818" s="34"/>
      <c r="C818" s="34"/>
      <c r="D818" s="34"/>
      <c r="E818" s="37"/>
      <c r="F818" s="371"/>
    </row>
    <row r="819" spans="1:6" ht="12.75">
      <c r="A819" s="34"/>
      <c r="B819" s="34"/>
      <c r="C819" s="34"/>
      <c r="D819" s="34"/>
      <c r="E819" s="37"/>
      <c r="F819" s="371"/>
    </row>
    <row r="820" spans="1:6" ht="12.75">
      <c r="A820" s="34"/>
      <c r="B820" s="34"/>
      <c r="C820" s="34"/>
      <c r="D820" s="34"/>
      <c r="E820" s="37"/>
      <c r="F820" s="371"/>
    </row>
    <row r="821" spans="1:6" ht="12.75">
      <c r="A821" s="34"/>
      <c r="B821" s="34"/>
      <c r="C821" s="34"/>
      <c r="D821" s="34"/>
      <c r="E821" s="37"/>
      <c r="F821" s="371"/>
    </row>
    <row r="822" spans="1:6" ht="12.75">
      <c r="A822" s="34"/>
      <c r="B822" s="34"/>
      <c r="C822" s="34"/>
      <c r="D822" s="34"/>
      <c r="E822" s="37"/>
      <c r="F822" s="371"/>
    </row>
    <row r="823" spans="1:6" ht="12.75">
      <c r="A823" s="34"/>
      <c r="B823" s="34"/>
      <c r="C823" s="34"/>
      <c r="D823" s="34"/>
      <c r="E823" s="37"/>
      <c r="F823" s="371"/>
    </row>
    <row r="824" spans="1:6" ht="12.75">
      <c r="A824" s="34"/>
      <c r="B824" s="34"/>
      <c r="C824" s="34"/>
      <c r="D824" s="34"/>
      <c r="E824" s="37"/>
      <c r="F824" s="371"/>
    </row>
    <row r="825" spans="1:6" ht="12.75">
      <c r="A825" s="34"/>
      <c r="B825" s="34"/>
      <c r="C825" s="34"/>
      <c r="D825" s="34"/>
      <c r="E825" s="37"/>
      <c r="F825" s="371"/>
    </row>
    <row r="826" spans="1:6" ht="12.75">
      <c r="A826" s="40"/>
      <c r="B826" s="40"/>
      <c r="C826" s="40"/>
      <c r="D826" s="40"/>
      <c r="E826" s="41"/>
      <c r="F826" s="371"/>
    </row>
    <row r="827" spans="1:6" ht="12.75">
      <c r="A827" s="34"/>
      <c r="B827" s="34"/>
      <c r="C827" s="34"/>
      <c r="D827" s="34"/>
      <c r="E827" s="37"/>
      <c r="F827" s="371"/>
    </row>
    <row r="828" spans="1:6" ht="12.75">
      <c r="A828" s="34"/>
      <c r="B828" s="34"/>
      <c r="C828" s="34"/>
      <c r="D828" s="34"/>
      <c r="E828" s="37"/>
      <c r="F828" s="371"/>
    </row>
    <row r="829" spans="1:6" ht="12.75">
      <c r="A829" s="34"/>
      <c r="B829" s="34"/>
      <c r="C829" s="34"/>
      <c r="D829" s="34"/>
      <c r="E829" s="37"/>
      <c r="F829" s="371"/>
    </row>
    <row r="830" spans="1:6" ht="12.75">
      <c r="A830" s="34"/>
      <c r="B830" s="34"/>
      <c r="C830" s="34"/>
      <c r="D830" s="34"/>
      <c r="E830" s="37"/>
      <c r="F830" s="371"/>
    </row>
    <row r="831" spans="1:6" ht="12.75">
      <c r="A831" s="34"/>
      <c r="B831" s="34"/>
      <c r="C831" s="34"/>
      <c r="D831" s="34"/>
      <c r="E831" s="37"/>
      <c r="F831" s="371"/>
    </row>
    <row r="832" spans="1:6" ht="12.75">
      <c r="A832" s="34"/>
      <c r="B832" s="34"/>
      <c r="C832" s="34"/>
      <c r="D832" s="34"/>
      <c r="E832" s="37"/>
      <c r="F832" s="371"/>
    </row>
    <row r="833" spans="1:6" ht="12.75">
      <c r="A833" s="34"/>
      <c r="B833" s="34"/>
      <c r="C833" s="34"/>
      <c r="D833" s="34"/>
      <c r="E833" s="37"/>
      <c r="F833" s="371"/>
    </row>
    <row r="834" spans="1:6" ht="12.75">
      <c r="A834" s="40"/>
      <c r="B834" s="40"/>
      <c r="C834" s="40"/>
      <c r="D834" s="40"/>
      <c r="E834" s="41"/>
      <c r="F834" s="371"/>
    </row>
    <row r="835" spans="1:6" ht="12.75">
      <c r="A835" s="34"/>
      <c r="B835" s="34"/>
      <c r="C835" s="34"/>
      <c r="D835" s="34"/>
      <c r="E835" s="37"/>
      <c r="F835" s="371"/>
    </row>
    <row r="836" spans="1:6" ht="12.75">
      <c r="A836" s="34"/>
      <c r="B836" s="34"/>
      <c r="C836" s="34"/>
      <c r="D836" s="34"/>
      <c r="E836" s="37"/>
      <c r="F836" s="371"/>
    </row>
    <row r="837" spans="1:6" ht="12.75">
      <c r="A837" s="34"/>
      <c r="B837" s="34"/>
      <c r="C837" s="34"/>
      <c r="D837" s="34"/>
      <c r="E837" s="37"/>
      <c r="F837" s="371"/>
    </row>
    <row r="838" spans="1:6" ht="12.75">
      <c r="A838" s="34"/>
      <c r="B838" s="34"/>
      <c r="C838" s="34"/>
      <c r="D838" s="34"/>
      <c r="E838" s="37"/>
      <c r="F838" s="371"/>
    </row>
    <row r="839" spans="1:6" ht="12.75">
      <c r="A839" s="34"/>
      <c r="B839" s="34"/>
      <c r="C839" s="34"/>
      <c r="D839" s="34"/>
      <c r="E839" s="37"/>
      <c r="F839" s="371"/>
    </row>
    <row r="840" spans="1:6" ht="12.75">
      <c r="A840" s="34"/>
      <c r="B840" s="34"/>
      <c r="C840" s="34"/>
      <c r="D840" s="34"/>
      <c r="E840" s="37"/>
      <c r="F840" s="371"/>
    </row>
    <row r="841" spans="1:6" ht="12.75">
      <c r="A841" s="34"/>
      <c r="B841" s="34"/>
      <c r="C841" s="34"/>
      <c r="D841" s="34"/>
      <c r="E841" s="37"/>
      <c r="F841" s="371"/>
    </row>
    <row r="842" spans="1:6" ht="12.75">
      <c r="A842" s="34"/>
      <c r="B842" s="34"/>
      <c r="C842" s="34"/>
      <c r="D842" s="34"/>
      <c r="E842" s="37"/>
      <c r="F842" s="371"/>
    </row>
    <row r="843" spans="1:6" ht="12.75">
      <c r="A843" s="34"/>
      <c r="B843" s="34"/>
      <c r="C843" s="34"/>
      <c r="D843" s="34"/>
      <c r="E843" s="37"/>
      <c r="F843" s="371"/>
    </row>
    <row r="844" spans="1:6" ht="12.75">
      <c r="A844" s="34"/>
      <c r="B844" s="34"/>
      <c r="C844" s="34"/>
      <c r="D844" s="34"/>
      <c r="E844" s="37"/>
      <c r="F844" s="371"/>
    </row>
    <row r="845" spans="1:6" ht="12.75">
      <c r="A845" s="34"/>
      <c r="B845" s="34"/>
      <c r="C845" s="34"/>
      <c r="D845" s="34"/>
      <c r="E845" s="37"/>
      <c r="F845" s="371"/>
    </row>
    <row r="846" spans="1:6" ht="12.75">
      <c r="A846" s="34"/>
      <c r="B846" s="34"/>
      <c r="C846" s="34"/>
      <c r="D846" s="34"/>
      <c r="E846" s="37"/>
      <c r="F846" s="371"/>
    </row>
    <row r="847" spans="1:6" ht="12.75">
      <c r="A847" s="34"/>
      <c r="B847" s="34"/>
      <c r="C847" s="34"/>
      <c r="D847" s="34"/>
      <c r="E847" s="37"/>
      <c r="F847" s="371"/>
    </row>
    <row r="848" spans="1:6" ht="12.75">
      <c r="A848" s="34"/>
      <c r="B848" s="34"/>
      <c r="C848" s="34"/>
      <c r="D848" s="34"/>
      <c r="E848" s="37"/>
      <c r="F848" s="371"/>
    </row>
    <row r="849" spans="1:6" ht="12.75">
      <c r="A849" s="34"/>
      <c r="B849" s="34"/>
      <c r="C849" s="34"/>
      <c r="D849" s="34"/>
      <c r="E849" s="37"/>
      <c r="F849" s="371"/>
    </row>
    <row r="850" spans="1:6" ht="12.75">
      <c r="A850" s="34"/>
      <c r="B850" s="34"/>
      <c r="C850" s="34"/>
      <c r="D850" s="34"/>
      <c r="E850" s="37"/>
      <c r="F850" s="371"/>
    </row>
    <row r="851" spans="1:6" ht="12.75">
      <c r="A851" s="34"/>
      <c r="B851" s="34"/>
      <c r="C851" s="34"/>
      <c r="D851" s="34"/>
      <c r="E851" s="37"/>
      <c r="F851" s="371"/>
    </row>
    <row r="852" spans="1:6" ht="12.75">
      <c r="A852" s="40"/>
      <c r="B852" s="40"/>
      <c r="C852" s="40"/>
      <c r="D852" s="40"/>
      <c r="E852" s="41"/>
      <c r="F852" s="371"/>
    </row>
    <row r="853" spans="1:6" ht="12.75">
      <c r="A853" s="34"/>
      <c r="B853" s="34"/>
      <c r="C853" s="34"/>
      <c r="D853" s="34"/>
      <c r="E853" s="37"/>
      <c r="F853" s="371"/>
    </row>
    <row r="854" spans="1:6" ht="12.75">
      <c r="A854" s="34"/>
      <c r="B854" s="34"/>
      <c r="C854" s="34"/>
      <c r="D854" s="34"/>
      <c r="E854" s="37"/>
      <c r="F854" s="371"/>
    </row>
    <row r="855" spans="1:6" ht="12.75">
      <c r="A855" s="34"/>
      <c r="B855" s="34"/>
      <c r="C855" s="34"/>
      <c r="D855" s="34"/>
      <c r="E855" s="37"/>
      <c r="F855" s="371"/>
    </row>
    <row r="856" spans="1:6" ht="12.75">
      <c r="A856" s="34"/>
      <c r="B856" s="34"/>
      <c r="C856" s="34"/>
      <c r="D856" s="34"/>
      <c r="E856" s="37"/>
      <c r="F856" s="371"/>
    </row>
    <row r="857" spans="1:6" ht="12.75">
      <c r="A857" s="34"/>
      <c r="B857" s="34"/>
      <c r="C857" s="34"/>
      <c r="D857" s="34"/>
      <c r="E857" s="37"/>
      <c r="F857" s="371"/>
    </row>
    <row r="858" spans="1:6" ht="12.75">
      <c r="A858" s="34"/>
      <c r="B858" s="34"/>
      <c r="C858" s="34"/>
      <c r="D858" s="34"/>
      <c r="E858" s="37"/>
      <c r="F858" s="371"/>
    </row>
    <row r="859" spans="1:6" ht="12.75">
      <c r="A859" s="34"/>
      <c r="B859" s="34"/>
      <c r="C859" s="34"/>
      <c r="D859" s="34"/>
      <c r="E859" s="37"/>
      <c r="F859" s="371"/>
    </row>
    <row r="860" spans="1:6" ht="12.75">
      <c r="A860" s="34"/>
      <c r="B860" s="34"/>
      <c r="C860" s="34"/>
      <c r="D860" s="34"/>
      <c r="E860" s="37"/>
      <c r="F860" s="371"/>
    </row>
    <row r="861" spans="1:6" ht="12.75">
      <c r="A861" s="34"/>
      <c r="B861" s="34"/>
      <c r="C861" s="34"/>
      <c r="D861" s="34"/>
      <c r="E861" s="37"/>
      <c r="F861" s="371"/>
    </row>
    <row r="862" spans="1:6" ht="12.75">
      <c r="A862" s="34"/>
      <c r="B862" s="34"/>
      <c r="C862" s="34"/>
      <c r="D862" s="34"/>
      <c r="E862" s="37"/>
      <c r="F862" s="371"/>
    </row>
    <row r="863" spans="1:6" ht="12.75">
      <c r="A863" s="34"/>
      <c r="B863" s="34"/>
      <c r="C863" s="34"/>
      <c r="D863" s="34"/>
      <c r="E863" s="37"/>
      <c r="F863" s="371"/>
    </row>
    <row r="864" spans="1:6" ht="12.75">
      <c r="A864" s="34"/>
      <c r="B864" s="34"/>
      <c r="C864" s="34"/>
      <c r="D864" s="34"/>
      <c r="E864" s="37"/>
      <c r="F864" s="371"/>
    </row>
    <row r="865" spans="1:6" ht="12.75">
      <c r="A865" s="34"/>
      <c r="B865" s="34"/>
      <c r="C865" s="34"/>
      <c r="D865" s="34"/>
      <c r="E865" s="37"/>
      <c r="F865" s="371"/>
    </row>
    <row r="866" spans="1:6" ht="12.75">
      <c r="A866" s="34"/>
      <c r="B866" s="34"/>
      <c r="C866" s="34"/>
      <c r="D866" s="34"/>
      <c r="E866" s="37"/>
      <c r="F866" s="371"/>
    </row>
    <row r="867" spans="1:6" ht="12.75">
      <c r="A867" s="34"/>
      <c r="B867" s="34"/>
      <c r="C867" s="34"/>
      <c r="D867" s="34"/>
      <c r="E867" s="37"/>
      <c r="F867" s="371"/>
    </row>
    <row r="868" spans="1:6" ht="12.75">
      <c r="A868" s="34"/>
      <c r="B868" s="34"/>
      <c r="C868" s="34"/>
      <c r="D868" s="34"/>
      <c r="E868" s="37"/>
      <c r="F868" s="371"/>
    </row>
    <row r="869" spans="1:6" ht="12.75">
      <c r="A869" s="34"/>
      <c r="B869" s="34"/>
      <c r="C869" s="34"/>
      <c r="D869" s="34"/>
      <c r="E869" s="37"/>
      <c r="F869" s="371"/>
    </row>
    <row r="870" spans="1:6" ht="12.75">
      <c r="A870" s="34"/>
      <c r="B870" s="34"/>
      <c r="C870" s="34"/>
      <c r="D870" s="34"/>
      <c r="E870" s="37"/>
      <c r="F870" s="371"/>
    </row>
    <row r="871" spans="1:6" ht="12.75">
      <c r="A871" s="34"/>
      <c r="B871" s="34"/>
      <c r="C871" s="34"/>
      <c r="D871" s="34"/>
      <c r="E871" s="37"/>
      <c r="F871" s="371"/>
    </row>
    <row r="872" spans="1:6" ht="12.75">
      <c r="A872" s="40"/>
      <c r="B872" s="40"/>
      <c r="C872" s="40"/>
      <c r="D872" s="40"/>
      <c r="E872" s="41"/>
      <c r="F872" s="371"/>
    </row>
    <row r="873" spans="1:6" ht="12.75">
      <c r="A873" s="34"/>
      <c r="B873" s="34"/>
      <c r="C873" s="34"/>
      <c r="D873" s="34"/>
      <c r="E873" s="37"/>
      <c r="F873" s="371"/>
    </row>
    <row r="874" spans="1:6" ht="12.75">
      <c r="A874" s="34"/>
      <c r="B874" s="34"/>
      <c r="C874" s="34"/>
      <c r="D874" s="34"/>
      <c r="E874" s="37"/>
      <c r="F874" s="371"/>
    </row>
    <row r="875" spans="1:6" ht="12.75">
      <c r="A875" s="34"/>
      <c r="B875" s="34"/>
      <c r="C875" s="34"/>
      <c r="D875" s="34"/>
      <c r="E875" s="37"/>
      <c r="F875" s="371"/>
    </row>
    <row r="876" spans="1:6" ht="12.75">
      <c r="A876" s="34"/>
      <c r="B876" s="34"/>
      <c r="C876" s="34"/>
      <c r="D876" s="34"/>
      <c r="E876" s="37"/>
      <c r="F876" s="371"/>
    </row>
    <row r="877" spans="1:6" ht="12.75">
      <c r="A877" s="34"/>
      <c r="B877" s="34"/>
      <c r="C877" s="34"/>
      <c r="D877" s="34"/>
      <c r="E877" s="37"/>
      <c r="F877" s="371"/>
    </row>
    <row r="878" spans="1:6" ht="12.75">
      <c r="A878" s="34"/>
      <c r="B878" s="34"/>
      <c r="C878" s="34"/>
      <c r="D878" s="34"/>
      <c r="E878" s="37"/>
      <c r="F878" s="371"/>
    </row>
    <row r="879" spans="1:6" ht="12.75">
      <c r="A879" s="34"/>
      <c r="B879" s="34"/>
      <c r="C879" s="34"/>
      <c r="D879" s="34"/>
      <c r="E879" s="37"/>
      <c r="F879" s="371"/>
    </row>
    <row r="880" spans="1:6" ht="12.75">
      <c r="A880" s="34"/>
      <c r="B880" s="34"/>
      <c r="C880" s="34"/>
      <c r="D880" s="34"/>
      <c r="E880" s="37"/>
      <c r="F880" s="371"/>
    </row>
    <row r="881" spans="1:6" ht="12.75">
      <c r="A881" s="34"/>
      <c r="B881" s="34"/>
      <c r="C881" s="34"/>
      <c r="D881" s="34"/>
      <c r="E881" s="37"/>
      <c r="F881" s="371"/>
    </row>
    <row r="882" spans="1:6" ht="12.75">
      <c r="A882" s="40"/>
      <c r="B882" s="40"/>
      <c r="C882" s="40"/>
      <c r="D882" s="40"/>
      <c r="E882" s="41"/>
      <c r="F882" s="371"/>
    </row>
    <row r="883" spans="1:6" ht="12.75">
      <c r="A883" s="34"/>
      <c r="B883" s="34"/>
      <c r="C883" s="34"/>
      <c r="D883" s="34"/>
      <c r="E883" s="37"/>
      <c r="F883" s="371"/>
    </row>
    <row r="884" spans="1:6" ht="12.75">
      <c r="A884" s="34"/>
      <c r="B884" s="34"/>
      <c r="C884" s="34"/>
      <c r="D884" s="34"/>
      <c r="E884" s="37"/>
      <c r="F884" s="371"/>
    </row>
    <row r="885" spans="1:6" ht="12.75">
      <c r="A885" s="34"/>
      <c r="B885" s="34"/>
      <c r="C885" s="34"/>
      <c r="D885" s="34"/>
      <c r="E885" s="37"/>
      <c r="F885" s="371"/>
    </row>
    <row r="886" spans="1:6" ht="12.75">
      <c r="A886" s="34"/>
      <c r="B886" s="34"/>
      <c r="C886" s="34"/>
      <c r="D886" s="34"/>
      <c r="E886" s="37"/>
      <c r="F886" s="371"/>
    </row>
    <row r="887" spans="1:6" ht="12.75">
      <c r="A887" s="34"/>
      <c r="B887" s="34"/>
      <c r="C887" s="34"/>
      <c r="D887" s="34"/>
      <c r="E887" s="37"/>
      <c r="F887" s="371"/>
    </row>
    <row r="888" spans="1:6" ht="12.75">
      <c r="A888" s="34"/>
      <c r="B888" s="34"/>
      <c r="C888" s="34"/>
      <c r="D888" s="34"/>
      <c r="E888" s="37"/>
      <c r="F888" s="371"/>
    </row>
    <row r="889" spans="1:6" ht="12.75">
      <c r="A889" s="40"/>
      <c r="B889" s="40"/>
      <c r="C889" s="40"/>
      <c r="D889" s="40"/>
      <c r="E889" s="41"/>
      <c r="F889" s="371"/>
    </row>
    <row r="890" spans="1:6" ht="12.75">
      <c r="A890" s="34"/>
      <c r="B890" s="34"/>
      <c r="C890" s="34"/>
      <c r="D890" s="34"/>
      <c r="E890" s="37"/>
      <c r="F890" s="371"/>
    </row>
    <row r="891" spans="1:6" ht="12.75">
      <c r="A891" s="34"/>
      <c r="B891" s="34"/>
      <c r="C891" s="34"/>
      <c r="D891" s="34"/>
      <c r="E891" s="37"/>
      <c r="F891" s="371"/>
    </row>
    <row r="892" spans="1:6" ht="12.75">
      <c r="A892" s="34"/>
      <c r="B892" s="34"/>
      <c r="C892" s="34"/>
      <c r="D892" s="34"/>
      <c r="E892" s="37"/>
      <c r="F892" s="371"/>
    </row>
    <row r="893" spans="1:6" ht="12.75">
      <c r="A893" s="34"/>
      <c r="B893" s="34"/>
      <c r="C893" s="34"/>
      <c r="D893" s="34"/>
      <c r="E893" s="37"/>
      <c r="F893" s="371"/>
    </row>
    <row r="894" spans="1:6" ht="12.75">
      <c r="A894" s="34"/>
      <c r="B894" s="34"/>
      <c r="C894" s="34"/>
      <c r="D894" s="34"/>
      <c r="E894" s="37"/>
      <c r="F894" s="371"/>
    </row>
    <row r="895" spans="1:6" ht="12.75">
      <c r="A895" s="43"/>
      <c r="B895" s="43"/>
      <c r="C895" s="43"/>
      <c r="D895" s="43"/>
      <c r="E895" s="44"/>
      <c r="F895" s="372"/>
    </row>
    <row r="896" spans="1:6" ht="12.75">
      <c r="A896" s="7"/>
      <c r="B896" s="7"/>
      <c r="C896" s="7"/>
      <c r="D896" s="7"/>
      <c r="E896" s="45"/>
      <c r="F896" s="372"/>
    </row>
    <row r="897" spans="1:6" ht="12.75">
      <c r="A897" s="7"/>
      <c r="B897" s="7"/>
      <c r="C897" s="7"/>
      <c r="D897" s="7"/>
      <c r="E897" s="45"/>
      <c r="F897" s="372"/>
    </row>
    <row r="898" spans="1:6" ht="12.75">
      <c r="A898" s="7"/>
      <c r="B898" s="7"/>
      <c r="C898" s="7"/>
      <c r="D898" s="7"/>
      <c r="E898" s="45"/>
      <c r="F898" s="372"/>
    </row>
    <row r="899" spans="1:6" ht="12.75">
      <c r="A899" s="7"/>
      <c r="B899" s="7"/>
      <c r="C899" s="7"/>
      <c r="D899" s="7"/>
      <c r="E899" s="45"/>
      <c r="F899" s="372"/>
    </row>
    <row r="900" spans="1:6" ht="12.75">
      <c r="A900" s="7"/>
      <c r="B900" s="7"/>
      <c r="C900" s="7"/>
      <c r="D900" s="7"/>
      <c r="E900" s="45"/>
      <c r="F900" s="372"/>
    </row>
    <row r="901" spans="1:6" ht="12.75">
      <c r="A901" s="7"/>
      <c r="B901" s="7"/>
      <c r="C901" s="7"/>
      <c r="D901" s="7"/>
      <c r="E901" s="45"/>
      <c r="F901" s="372"/>
    </row>
    <row r="902" spans="1:6" ht="12.75">
      <c r="A902" s="7"/>
      <c r="B902" s="7"/>
      <c r="C902" s="7"/>
      <c r="D902" s="7"/>
      <c r="E902" s="45"/>
      <c r="F902" s="372"/>
    </row>
    <row r="903" spans="1:6" ht="12.75">
      <c r="A903" s="7"/>
      <c r="B903" s="7"/>
      <c r="C903" s="7"/>
      <c r="D903" s="7"/>
      <c r="E903" s="45"/>
      <c r="F903" s="372"/>
    </row>
    <row r="904" spans="1:6" ht="12.75">
      <c r="A904" s="7"/>
      <c r="B904" s="7"/>
      <c r="C904" s="7"/>
      <c r="D904" s="7"/>
      <c r="E904" s="45"/>
      <c r="F904" s="372"/>
    </row>
    <row r="905" spans="1:6" ht="12.75">
      <c r="A905" s="7"/>
      <c r="B905" s="7"/>
      <c r="C905" s="7"/>
      <c r="D905" s="7"/>
      <c r="E905" s="45"/>
      <c r="F905" s="372"/>
    </row>
    <row r="906" spans="1:6" ht="12.75">
      <c r="A906" s="7"/>
      <c r="B906" s="7"/>
      <c r="C906" s="7"/>
      <c r="D906" s="7"/>
      <c r="E906" s="45"/>
      <c r="F906" s="372"/>
    </row>
    <row r="907" spans="1:6" ht="12.75">
      <c r="A907" s="7"/>
      <c r="B907" s="7"/>
      <c r="C907" s="7"/>
      <c r="D907" s="7"/>
      <c r="E907" s="45"/>
      <c r="F907" s="372"/>
    </row>
    <row r="908" spans="1:6" ht="12.75">
      <c r="A908" s="7"/>
      <c r="B908" s="7"/>
      <c r="C908" s="7"/>
      <c r="D908" s="7"/>
      <c r="E908" s="45"/>
      <c r="F908" s="372"/>
    </row>
    <row r="909" spans="1:6" ht="12.75">
      <c r="A909" s="7"/>
      <c r="B909" s="7"/>
      <c r="C909" s="7"/>
      <c r="D909" s="7"/>
      <c r="E909" s="45"/>
      <c r="F909" s="372"/>
    </row>
    <row r="910" spans="1:6" ht="12.75">
      <c r="A910" s="7"/>
      <c r="B910" s="7"/>
      <c r="C910" s="7"/>
      <c r="D910" s="7"/>
      <c r="E910" s="45"/>
      <c r="F910" s="372"/>
    </row>
    <row r="911" spans="1:6" ht="12.75">
      <c r="A911" s="7"/>
      <c r="B911" s="7"/>
      <c r="C911" s="7"/>
      <c r="D911" s="7"/>
      <c r="E911" s="45"/>
      <c r="F911" s="372"/>
    </row>
    <row r="912" spans="1:6" ht="12.75">
      <c r="A912" s="7"/>
      <c r="B912" s="7"/>
      <c r="C912" s="7"/>
      <c r="D912" s="7"/>
      <c r="E912" s="45"/>
      <c r="F912" s="372"/>
    </row>
    <row r="913" spans="1:6" ht="12.75">
      <c r="A913" s="7"/>
      <c r="B913" s="7"/>
      <c r="C913" s="7"/>
      <c r="D913" s="7"/>
      <c r="E913" s="45"/>
      <c r="F913" s="372"/>
    </row>
    <row r="914" spans="1:6" ht="12.75">
      <c r="A914" s="7"/>
      <c r="B914" s="7"/>
      <c r="C914" s="7"/>
      <c r="D914" s="7"/>
      <c r="E914" s="45"/>
      <c r="F914" s="372"/>
    </row>
    <row r="915" spans="1:6" ht="12.75">
      <c r="A915" s="7"/>
      <c r="B915" s="7"/>
      <c r="C915" s="7"/>
      <c r="D915" s="7"/>
      <c r="E915" s="45"/>
      <c r="F915" s="372"/>
    </row>
    <row r="916" spans="1:6" ht="12.75">
      <c r="A916" s="7"/>
      <c r="B916" s="7"/>
      <c r="C916" s="7"/>
      <c r="D916" s="7"/>
      <c r="E916" s="45"/>
      <c r="F916" s="372"/>
    </row>
    <row r="917" spans="1:6" ht="12.75">
      <c r="A917" s="7"/>
      <c r="B917" s="7"/>
      <c r="C917" s="7"/>
      <c r="D917" s="7"/>
      <c r="E917" s="45"/>
      <c r="F917" s="372"/>
    </row>
    <row r="918" spans="1:6" ht="12.75">
      <c r="A918" s="7"/>
      <c r="B918" s="7"/>
      <c r="C918" s="7"/>
      <c r="D918" s="7"/>
      <c r="E918" s="45"/>
      <c r="F918" s="372"/>
    </row>
    <row r="919" spans="1:6" ht="12.75">
      <c r="A919" s="7"/>
      <c r="B919" s="7"/>
      <c r="C919" s="7"/>
      <c r="D919" s="7"/>
      <c r="E919" s="45"/>
      <c r="F919" s="372"/>
    </row>
    <row r="920" spans="1:6" ht="12.75">
      <c r="A920" s="7"/>
      <c r="B920" s="7"/>
      <c r="C920" s="7"/>
      <c r="D920" s="7"/>
      <c r="E920" s="45"/>
      <c r="F920" s="372"/>
    </row>
    <row r="921" spans="1:6" ht="12.75">
      <c r="A921" s="7"/>
      <c r="B921" s="7"/>
      <c r="C921" s="7"/>
      <c r="D921" s="7"/>
      <c r="E921" s="45"/>
      <c r="F921" s="372"/>
    </row>
    <row r="922" spans="1:6" ht="12.75">
      <c r="A922" s="7"/>
      <c r="B922" s="7"/>
      <c r="C922" s="7"/>
      <c r="D922" s="7"/>
      <c r="E922" s="45"/>
      <c r="F922" s="372"/>
    </row>
    <row r="923" spans="1:6" ht="12.75">
      <c r="A923" s="7"/>
      <c r="B923" s="7"/>
      <c r="C923" s="7"/>
      <c r="D923" s="7"/>
      <c r="E923" s="45"/>
      <c r="F923" s="372"/>
    </row>
    <row r="924" spans="1:6" ht="12.75">
      <c r="A924" s="7"/>
      <c r="B924" s="7"/>
      <c r="C924" s="7"/>
      <c r="D924" s="7"/>
      <c r="E924" s="45"/>
      <c r="F924" s="372"/>
    </row>
    <row r="925" spans="1:6" ht="12.75">
      <c r="A925" s="7"/>
      <c r="B925" s="7"/>
      <c r="C925" s="7"/>
      <c r="D925" s="7"/>
      <c r="E925" s="45"/>
      <c r="F925" s="372"/>
    </row>
    <row r="926" spans="1:6" ht="12.75">
      <c r="A926" s="7"/>
      <c r="B926" s="7"/>
      <c r="C926" s="7"/>
      <c r="D926" s="7"/>
      <c r="E926" s="45"/>
      <c r="F926" s="372"/>
    </row>
    <row r="927" spans="1:6" ht="12.75">
      <c r="A927" s="7"/>
      <c r="B927" s="7"/>
      <c r="C927" s="7"/>
      <c r="D927" s="7"/>
      <c r="E927" s="45"/>
      <c r="F927" s="372"/>
    </row>
    <row r="928" spans="1:6" ht="12.75">
      <c r="A928" s="7"/>
      <c r="B928" s="7"/>
      <c r="C928" s="7"/>
      <c r="D928" s="7"/>
      <c r="E928" s="45"/>
      <c r="F928" s="372"/>
    </row>
    <row r="929" spans="1:6" ht="12.75">
      <c r="A929" s="7"/>
      <c r="B929" s="7"/>
      <c r="C929" s="7"/>
      <c r="D929" s="7"/>
      <c r="E929" s="45"/>
      <c r="F929" s="372"/>
    </row>
    <row r="930" spans="1:6" ht="12.75">
      <c r="A930" s="7"/>
      <c r="B930" s="7"/>
      <c r="C930" s="7"/>
      <c r="D930" s="7"/>
      <c r="E930" s="45"/>
      <c r="F930" s="372"/>
    </row>
    <row r="931" spans="1:6" ht="12.75">
      <c r="A931" s="7"/>
      <c r="B931" s="7"/>
      <c r="C931" s="7"/>
      <c r="D931" s="7"/>
      <c r="E931" s="45"/>
      <c r="F931" s="372"/>
    </row>
    <row r="932" spans="1:6" ht="12.75">
      <c r="A932" s="7"/>
      <c r="B932" s="7"/>
      <c r="C932" s="7"/>
      <c r="D932" s="7"/>
      <c r="E932" s="45"/>
      <c r="F932" s="372"/>
    </row>
    <row r="933" spans="1:6" ht="12.75">
      <c r="A933" s="7"/>
      <c r="B933" s="7"/>
      <c r="C933" s="7"/>
      <c r="D933" s="7"/>
      <c r="E933" s="45"/>
      <c r="F933" s="372"/>
    </row>
    <row r="934" spans="1:6" ht="12.75">
      <c r="A934" s="7"/>
      <c r="B934" s="7"/>
      <c r="C934" s="7"/>
      <c r="D934" s="7"/>
      <c r="E934" s="45"/>
      <c r="F934" s="372"/>
    </row>
    <row r="935" spans="1:6" ht="12.75">
      <c r="A935" s="7"/>
      <c r="B935" s="7"/>
      <c r="C935" s="7"/>
      <c r="D935" s="7"/>
      <c r="E935" s="45"/>
      <c r="F935" s="372"/>
    </row>
    <row r="936" spans="1:6" ht="12.75">
      <c r="A936" s="7"/>
      <c r="B936" s="7"/>
      <c r="C936" s="7"/>
      <c r="D936" s="7"/>
      <c r="E936" s="45"/>
      <c r="F936" s="372"/>
    </row>
    <row r="937" spans="1:6" ht="12.75">
      <c r="A937" s="7"/>
      <c r="B937" s="7"/>
      <c r="C937" s="7"/>
      <c r="D937" s="7"/>
      <c r="E937" s="45"/>
      <c r="F937" s="372"/>
    </row>
    <row r="938" spans="1:6" ht="12.75">
      <c r="A938" s="7"/>
      <c r="B938" s="7"/>
      <c r="C938" s="7"/>
      <c r="D938" s="7"/>
      <c r="E938" s="45"/>
      <c r="F938" s="372"/>
    </row>
    <row r="939" spans="1:6" ht="12.75">
      <c r="A939" s="7"/>
      <c r="B939" s="7"/>
      <c r="C939" s="7"/>
      <c r="D939" s="7"/>
      <c r="E939" s="45"/>
      <c r="F939" s="372"/>
    </row>
    <row r="940" spans="1:6" ht="12.75">
      <c r="A940" s="7"/>
      <c r="B940" s="7"/>
      <c r="C940" s="7"/>
      <c r="D940" s="7"/>
      <c r="E940" s="45"/>
      <c r="F940" s="372"/>
    </row>
    <row r="941" spans="1:6" ht="12.75">
      <c r="A941" s="7"/>
      <c r="B941" s="7"/>
      <c r="C941" s="7"/>
      <c r="D941" s="7"/>
      <c r="E941" s="45"/>
      <c r="F941" s="372"/>
    </row>
    <row r="942" spans="1:6" ht="12.75">
      <c r="A942" s="7"/>
      <c r="B942" s="7"/>
      <c r="C942" s="7"/>
      <c r="D942" s="7"/>
      <c r="E942" s="45"/>
      <c r="F942" s="372"/>
    </row>
    <row r="943" spans="1:6" ht="12.75">
      <c r="A943" s="7"/>
      <c r="B943" s="7"/>
      <c r="C943" s="7"/>
      <c r="D943" s="7"/>
      <c r="E943" s="45"/>
      <c r="F943" s="372"/>
    </row>
    <row r="944" spans="1:6" ht="12.75">
      <c r="A944" s="7"/>
      <c r="B944" s="7"/>
      <c r="C944" s="7"/>
      <c r="D944" s="7"/>
      <c r="E944" s="45"/>
      <c r="F944" s="372"/>
    </row>
    <row r="945" spans="1:6" ht="12.75">
      <c r="A945" s="7"/>
      <c r="B945" s="7"/>
      <c r="C945" s="7"/>
      <c r="D945" s="7"/>
      <c r="E945" s="45"/>
      <c r="F945" s="372"/>
    </row>
    <row r="946" spans="1:6" ht="12.75">
      <c r="A946" s="7"/>
      <c r="B946" s="7"/>
      <c r="C946" s="7"/>
      <c r="D946" s="7"/>
      <c r="E946" s="45"/>
      <c r="F946" s="372"/>
    </row>
    <row r="947" spans="1:6" ht="12.75">
      <c r="A947" s="7"/>
      <c r="B947" s="7"/>
      <c r="C947" s="7"/>
      <c r="D947" s="7"/>
      <c r="E947" s="45"/>
      <c r="F947" s="372"/>
    </row>
    <row r="948" spans="1:6" ht="12.75">
      <c r="A948" s="7"/>
      <c r="B948" s="7"/>
      <c r="C948" s="7"/>
      <c r="D948" s="7"/>
      <c r="E948" s="45"/>
      <c r="F948" s="372"/>
    </row>
    <row r="949" spans="1:6" ht="12.75">
      <c r="A949" s="7"/>
      <c r="B949" s="7"/>
      <c r="C949" s="7"/>
      <c r="D949" s="7"/>
      <c r="E949" s="45"/>
      <c r="F949" s="372"/>
    </row>
    <row r="950" spans="1:6" ht="12.75">
      <c r="A950" s="7"/>
      <c r="B950" s="7"/>
      <c r="C950" s="7"/>
      <c r="D950" s="7"/>
      <c r="E950" s="45"/>
      <c r="F950" s="372"/>
    </row>
    <row r="951" spans="1:6" ht="12.75">
      <c r="A951" s="7"/>
      <c r="B951" s="7"/>
      <c r="C951" s="7"/>
      <c r="D951" s="7"/>
      <c r="E951" s="45"/>
      <c r="F951" s="372"/>
    </row>
    <row r="952" spans="1:6" ht="12.75">
      <c r="A952" s="7"/>
      <c r="B952" s="7"/>
      <c r="C952" s="7"/>
      <c r="D952" s="7"/>
      <c r="E952" s="45"/>
      <c r="F952" s="372"/>
    </row>
    <row r="953" spans="1:6" ht="12.75">
      <c r="A953" s="7"/>
      <c r="B953" s="7"/>
      <c r="C953" s="7"/>
      <c r="D953" s="7"/>
      <c r="E953" s="45"/>
      <c r="F953" s="372"/>
    </row>
    <row r="954" spans="1:6" ht="12.75">
      <c r="A954" s="7"/>
      <c r="B954" s="7"/>
      <c r="C954" s="7"/>
      <c r="D954" s="7"/>
      <c r="E954" s="45"/>
      <c r="F954" s="372"/>
    </row>
    <row r="955" spans="1:6" ht="12.75">
      <c r="A955" s="7"/>
      <c r="B955" s="7"/>
      <c r="C955" s="7"/>
      <c r="D955" s="7"/>
      <c r="E955" s="45"/>
      <c r="F955" s="372"/>
    </row>
    <row r="956" spans="1:6" ht="12.75">
      <c r="A956" s="7"/>
      <c r="B956" s="7"/>
      <c r="C956" s="7"/>
      <c r="D956" s="7"/>
      <c r="E956" s="45"/>
      <c r="F956" s="372"/>
    </row>
    <row r="957" spans="1:6" ht="12.75">
      <c r="A957" s="7"/>
      <c r="B957" s="7"/>
      <c r="C957" s="7"/>
      <c r="D957" s="7"/>
      <c r="E957" s="45"/>
      <c r="F957" s="372"/>
    </row>
    <row r="958" spans="1:6" ht="12.75">
      <c r="A958" s="7"/>
      <c r="B958" s="7"/>
      <c r="C958" s="7"/>
      <c r="D958" s="7"/>
      <c r="E958" s="45"/>
      <c r="F958" s="372"/>
    </row>
    <row r="959" spans="1:6" ht="12.75">
      <c r="A959" s="7"/>
      <c r="B959" s="7"/>
      <c r="C959" s="7"/>
      <c r="D959" s="7"/>
      <c r="E959" s="45"/>
      <c r="F959" s="372"/>
    </row>
    <row r="960" spans="1:6" ht="12.75">
      <c r="A960" s="7"/>
      <c r="B960" s="7"/>
      <c r="C960" s="7"/>
      <c r="D960" s="7"/>
      <c r="E960" s="45"/>
      <c r="F960" s="372"/>
    </row>
    <row r="961" spans="1:6" ht="12.75">
      <c r="A961" s="7"/>
      <c r="B961" s="7"/>
      <c r="C961" s="7"/>
      <c r="D961" s="7"/>
      <c r="E961" s="45"/>
      <c r="F961" s="372"/>
    </row>
    <row r="962" spans="1:6" ht="12.75">
      <c r="A962" s="7"/>
      <c r="B962" s="7"/>
      <c r="C962" s="7"/>
      <c r="D962" s="7"/>
      <c r="E962" s="45"/>
      <c r="F962" s="372"/>
    </row>
    <row r="963" spans="1:6" ht="12.75">
      <c r="A963" s="7"/>
      <c r="B963" s="7"/>
      <c r="C963" s="7"/>
      <c r="D963" s="7"/>
      <c r="E963" s="45"/>
      <c r="F963" s="372"/>
    </row>
    <row r="964" spans="1:6" ht="12.75">
      <c r="A964" s="7"/>
      <c r="B964" s="7"/>
      <c r="C964" s="7"/>
      <c r="D964" s="7"/>
      <c r="E964" s="45"/>
      <c r="F964" s="372"/>
    </row>
    <row r="965" spans="1:6" ht="12.75">
      <c r="A965" s="7"/>
      <c r="B965" s="7"/>
      <c r="C965" s="7"/>
      <c r="D965" s="7"/>
      <c r="E965" s="45"/>
      <c r="F965" s="372"/>
    </row>
    <row r="966" spans="1:6" ht="12.75">
      <c r="A966" s="7"/>
      <c r="B966" s="7"/>
      <c r="C966" s="7"/>
      <c r="D966" s="7"/>
      <c r="E966" s="45"/>
      <c r="F966" s="372"/>
    </row>
    <row r="967" spans="1:6" ht="12.75">
      <c r="A967" s="7"/>
      <c r="B967" s="7"/>
      <c r="C967" s="7"/>
      <c r="D967" s="7"/>
      <c r="E967" s="45"/>
      <c r="F967" s="372"/>
    </row>
    <row r="968" spans="1:6" ht="12.75">
      <c r="A968" s="7"/>
      <c r="B968" s="7"/>
      <c r="C968" s="7"/>
      <c r="D968" s="7"/>
      <c r="E968" s="45"/>
      <c r="F968" s="372"/>
    </row>
    <row r="969" spans="1:6" ht="12.75">
      <c r="A969" s="7"/>
      <c r="B969" s="7"/>
      <c r="C969" s="7"/>
      <c r="D969" s="7"/>
      <c r="E969" s="45"/>
      <c r="F969" s="372"/>
    </row>
    <row r="970" spans="1:6" ht="12.75">
      <c r="A970" s="7"/>
      <c r="B970" s="7"/>
      <c r="C970" s="7"/>
      <c r="D970" s="7"/>
      <c r="E970" s="45"/>
      <c r="F970" s="372"/>
    </row>
    <row r="971" spans="1:6" ht="12.75">
      <c r="A971" s="7"/>
      <c r="B971" s="7"/>
      <c r="C971" s="7"/>
      <c r="D971" s="7"/>
      <c r="E971" s="45"/>
      <c r="F971" s="372"/>
    </row>
    <row r="972" spans="1:6" ht="12.75">
      <c r="A972" s="7"/>
      <c r="B972" s="7"/>
      <c r="C972" s="7"/>
      <c r="D972" s="7"/>
      <c r="E972" s="45"/>
      <c r="F972" s="372"/>
    </row>
    <row r="973" spans="1:6" ht="12.75">
      <c r="A973" s="7"/>
      <c r="B973" s="7"/>
      <c r="C973" s="7"/>
      <c r="D973" s="7"/>
      <c r="E973" s="45"/>
      <c r="F973" s="372"/>
    </row>
    <row r="974" spans="1:6" ht="12.75">
      <c r="A974" s="7"/>
      <c r="B974" s="7"/>
      <c r="C974" s="7"/>
      <c r="D974" s="7"/>
      <c r="E974" s="45"/>
      <c r="F974" s="372"/>
    </row>
    <row r="975" spans="1:6" ht="12.75">
      <c r="A975" s="7"/>
      <c r="B975" s="7"/>
      <c r="C975" s="7"/>
      <c r="D975" s="7"/>
      <c r="E975" s="45"/>
      <c r="F975" s="372"/>
    </row>
    <row r="976" spans="1:6" ht="12.75">
      <c r="A976" s="7"/>
      <c r="B976" s="7"/>
      <c r="C976" s="7"/>
      <c r="D976" s="7"/>
      <c r="E976" s="45"/>
      <c r="F976" s="372"/>
    </row>
    <row r="977" spans="1:6" ht="12.75">
      <c r="A977" s="7"/>
      <c r="B977" s="7"/>
      <c r="C977" s="7"/>
      <c r="D977" s="7"/>
      <c r="E977" s="45"/>
      <c r="F977" s="372"/>
    </row>
    <row r="978" spans="1:6" ht="12.75">
      <c r="A978" s="7"/>
      <c r="B978" s="7"/>
      <c r="C978" s="7"/>
      <c r="D978" s="7"/>
      <c r="E978" s="45"/>
      <c r="F978" s="372"/>
    </row>
    <row r="979" spans="1:6" ht="12.75">
      <c r="A979" s="7"/>
      <c r="B979" s="7"/>
      <c r="C979" s="7"/>
      <c r="D979" s="7"/>
      <c r="E979" s="45"/>
      <c r="F979" s="372"/>
    </row>
    <row r="980" spans="1:6" ht="12.75">
      <c r="A980" s="7"/>
      <c r="B980" s="7"/>
      <c r="C980" s="7"/>
      <c r="D980" s="7"/>
      <c r="E980" s="45"/>
      <c r="F980" s="372"/>
    </row>
    <row r="981" spans="1:6" ht="12.75">
      <c r="A981" s="7"/>
      <c r="B981" s="7"/>
      <c r="C981" s="7"/>
      <c r="D981" s="7"/>
      <c r="E981" s="45"/>
      <c r="F981" s="372"/>
    </row>
    <row r="982" spans="1:6" ht="12.75">
      <c r="A982" s="7"/>
      <c r="B982" s="7"/>
      <c r="C982" s="7"/>
      <c r="D982" s="7"/>
      <c r="E982" s="45"/>
      <c r="F982" s="372"/>
    </row>
    <row r="983" spans="1:6" ht="12.75">
      <c r="A983" s="7"/>
      <c r="B983" s="7"/>
      <c r="C983" s="7"/>
      <c r="D983" s="7"/>
      <c r="E983" s="45"/>
      <c r="F983" s="372"/>
    </row>
    <row r="984" spans="1:6" ht="12.75">
      <c r="A984" s="7"/>
      <c r="B984" s="7"/>
      <c r="C984" s="7"/>
      <c r="D984" s="7"/>
      <c r="E984" s="45"/>
      <c r="F984" s="372"/>
    </row>
    <row r="985" spans="1:6" ht="12.75">
      <c r="A985" s="7"/>
      <c r="B985" s="7"/>
      <c r="C985" s="7"/>
      <c r="D985" s="7"/>
      <c r="E985" s="45"/>
      <c r="F985" s="372"/>
    </row>
    <row r="986" spans="1:6" ht="12.75">
      <c r="A986" s="7"/>
      <c r="B986" s="7"/>
      <c r="C986" s="7"/>
      <c r="D986" s="7"/>
      <c r="E986" s="45"/>
      <c r="F986" s="372"/>
    </row>
    <row r="987" spans="1:6" ht="12.75">
      <c r="A987" s="7"/>
      <c r="B987" s="7"/>
      <c r="C987" s="7"/>
      <c r="D987" s="7"/>
      <c r="E987" s="45"/>
      <c r="F987" s="372"/>
    </row>
    <row r="988" spans="1:6" ht="12.75">
      <c r="A988" s="7"/>
      <c r="B988" s="7"/>
      <c r="C988" s="7"/>
      <c r="D988" s="7"/>
      <c r="E988" s="45"/>
      <c r="F988" s="372"/>
    </row>
    <row r="989" spans="1:6" ht="12.75">
      <c r="A989" s="7"/>
      <c r="B989" s="7"/>
      <c r="C989" s="7"/>
      <c r="D989" s="7"/>
      <c r="E989" s="45"/>
      <c r="F989" s="372"/>
    </row>
    <row r="990" spans="1:6" ht="12.75">
      <c r="A990" s="7"/>
      <c r="B990" s="7"/>
      <c r="C990" s="7"/>
      <c r="D990" s="7"/>
      <c r="E990" s="45"/>
      <c r="F990" s="372"/>
    </row>
    <row r="991" spans="1:6" ht="12.75">
      <c r="A991" s="7"/>
      <c r="B991" s="7"/>
      <c r="C991" s="7"/>
      <c r="D991" s="7"/>
      <c r="E991" s="45"/>
      <c r="F991" s="372"/>
    </row>
    <row r="992" spans="1:6" ht="12.75">
      <c r="A992" s="7"/>
      <c r="B992" s="7"/>
      <c r="C992" s="7"/>
      <c r="D992" s="7"/>
      <c r="E992" s="45"/>
      <c r="F992" s="372"/>
    </row>
    <row r="993" spans="1:6" ht="12.75">
      <c r="A993" s="7"/>
      <c r="B993" s="7"/>
      <c r="C993" s="7"/>
      <c r="D993" s="7"/>
      <c r="E993" s="45"/>
      <c r="F993" s="372"/>
    </row>
    <row r="994" spans="1:6" ht="12.75">
      <c r="A994" s="7"/>
      <c r="B994" s="7"/>
      <c r="C994" s="7"/>
      <c r="D994" s="7"/>
      <c r="E994" s="45"/>
      <c r="F994" s="372"/>
    </row>
    <row r="995" spans="1:6" ht="12.75">
      <c r="A995" s="7"/>
      <c r="B995" s="7"/>
      <c r="C995" s="7"/>
      <c r="D995" s="7"/>
      <c r="E995" s="45"/>
      <c r="F995" s="372"/>
    </row>
    <row r="996" spans="1:6" ht="12.75">
      <c r="A996" s="7"/>
      <c r="B996" s="7"/>
      <c r="C996" s="7"/>
      <c r="D996" s="7"/>
      <c r="E996" s="45"/>
      <c r="F996" s="372"/>
    </row>
    <row r="997" spans="1:6" ht="12.75">
      <c r="A997" s="7"/>
      <c r="B997" s="7"/>
      <c r="C997" s="7"/>
      <c r="D997" s="7"/>
      <c r="E997" s="45"/>
      <c r="F997" s="372"/>
    </row>
    <row r="998" spans="1:6" ht="12.75">
      <c r="A998" s="7"/>
      <c r="B998" s="7"/>
      <c r="C998" s="7"/>
      <c r="D998" s="7"/>
      <c r="E998" s="45"/>
      <c r="F998" s="372"/>
    </row>
    <row r="999" spans="1:6" ht="12.75">
      <c r="A999" s="7"/>
      <c r="B999" s="7"/>
      <c r="C999" s="7"/>
      <c r="D999" s="7"/>
      <c r="E999" s="45"/>
      <c r="F999" s="372"/>
    </row>
    <row r="1000" spans="1:6" ht="12.75">
      <c r="A1000" s="7"/>
      <c r="B1000" s="7"/>
      <c r="C1000" s="7"/>
      <c r="D1000" s="7"/>
      <c r="E1000" s="45"/>
      <c r="F1000" s="372"/>
    </row>
    <row r="1001" spans="1:6" ht="12.75">
      <c r="A1001" s="7"/>
      <c r="B1001" s="7"/>
      <c r="C1001" s="7"/>
      <c r="D1001" s="7"/>
      <c r="E1001" s="45"/>
      <c r="F1001" s="372"/>
    </row>
    <row r="1002" spans="1:6" ht="12.75">
      <c r="A1002" s="7"/>
      <c r="B1002" s="7"/>
      <c r="C1002" s="7"/>
      <c r="D1002" s="7"/>
      <c r="E1002" s="45"/>
      <c r="F1002" s="372"/>
    </row>
    <row r="1003" spans="1:6" ht="12.75">
      <c r="A1003" s="7"/>
      <c r="B1003" s="7"/>
      <c r="C1003" s="7"/>
      <c r="D1003" s="7"/>
      <c r="E1003" s="45"/>
      <c r="F1003" s="372"/>
    </row>
    <row r="1004" spans="1:6" ht="12.75">
      <c r="A1004" s="7"/>
      <c r="B1004" s="7"/>
      <c r="C1004" s="7"/>
      <c r="D1004" s="7"/>
      <c r="E1004" s="45"/>
      <c r="F1004" s="372"/>
    </row>
    <row r="1005" spans="1:6" ht="12.75">
      <c r="A1005" s="7"/>
      <c r="B1005" s="7"/>
      <c r="C1005" s="7"/>
      <c r="D1005" s="7"/>
      <c r="E1005" s="45"/>
      <c r="F1005" s="372"/>
    </row>
    <row r="1006" spans="1:6" ht="12.75">
      <c r="A1006" s="7"/>
      <c r="B1006" s="7"/>
      <c r="C1006" s="7"/>
      <c r="D1006" s="7"/>
      <c r="E1006" s="45"/>
      <c r="F1006" s="372"/>
    </row>
    <row r="1007" spans="1:6" ht="12.75">
      <c r="A1007" s="7"/>
      <c r="B1007" s="7"/>
      <c r="C1007" s="7"/>
      <c r="D1007" s="7"/>
      <c r="E1007" s="45"/>
      <c r="F1007" s="372"/>
    </row>
    <row r="1008" spans="1:6" ht="12.75">
      <c r="A1008" s="7"/>
      <c r="B1008" s="7"/>
      <c r="C1008" s="7"/>
      <c r="D1008" s="7"/>
      <c r="E1008" s="45"/>
      <c r="F1008" s="372"/>
    </row>
    <row r="1009" spans="1:6" ht="12.75">
      <c r="A1009" s="7"/>
      <c r="B1009" s="7"/>
      <c r="C1009" s="7"/>
      <c r="D1009" s="7"/>
      <c r="E1009" s="45"/>
      <c r="F1009" s="372"/>
    </row>
    <row r="1010" spans="1:6" ht="12.75">
      <c r="A1010" s="7"/>
      <c r="B1010" s="7"/>
      <c r="C1010" s="7"/>
      <c r="D1010" s="7"/>
      <c r="E1010" s="45"/>
      <c r="F1010" s="372"/>
    </row>
    <row r="1011" spans="1:6" ht="12.75">
      <c r="A1011" s="7"/>
      <c r="B1011" s="7"/>
      <c r="C1011" s="7"/>
      <c r="D1011" s="7"/>
      <c r="E1011" s="45"/>
      <c r="F1011" s="372"/>
    </row>
    <row r="1012" spans="1:6" ht="12.75">
      <c r="A1012" s="7"/>
      <c r="B1012" s="7"/>
      <c r="C1012" s="7"/>
      <c r="D1012" s="7"/>
      <c r="E1012" s="45"/>
      <c r="F1012" s="372"/>
    </row>
    <row r="1013" spans="1:6" ht="12.75">
      <c r="A1013" s="7"/>
      <c r="B1013" s="7"/>
      <c r="C1013" s="7"/>
      <c r="D1013" s="7"/>
      <c r="E1013" s="45"/>
      <c r="F1013" s="372"/>
    </row>
    <row r="1014" spans="1:6" ht="12.75">
      <c r="A1014" s="7"/>
      <c r="B1014" s="7"/>
      <c r="C1014" s="7"/>
      <c r="D1014" s="7"/>
      <c r="E1014" s="45"/>
      <c r="F1014" s="372"/>
    </row>
    <row r="1015" spans="1:6" ht="12.75">
      <c r="A1015" s="7"/>
      <c r="B1015" s="7"/>
      <c r="C1015" s="7"/>
      <c r="D1015" s="7"/>
      <c r="E1015" s="45"/>
      <c r="F1015" s="372"/>
    </row>
    <row r="1016" spans="1:6" ht="12.75">
      <c r="A1016" s="7"/>
      <c r="B1016" s="7"/>
      <c r="C1016" s="7"/>
      <c r="D1016" s="7"/>
      <c r="E1016" s="45"/>
      <c r="F1016" s="372"/>
    </row>
    <row r="1017" spans="1:6" ht="12.75">
      <c r="A1017" s="7"/>
      <c r="B1017" s="7"/>
      <c r="C1017" s="7"/>
      <c r="D1017" s="7"/>
      <c r="E1017" s="45"/>
      <c r="F1017" s="372"/>
    </row>
    <row r="1018" spans="1:6" ht="12.75">
      <c r="A1018" s="7"/>
      <c r="B1018" s="7"/>
      <c r="C1018" s="7"/>
      <c r="D1018" s="7"/>
      <c r="E1018" s="45"/>
      <c r="F1018" s="372"/>
    </row>
    <row r="1019" spans="1:6" ht="12.75">
      <c r="A1019" s="7"/>
      <c r="B1019" s="7"/>
      <c r="C1019" s="7"/>
      <c r="D1019" s="7"/>
      <c r="E1019" s="45"/>
      <c r="F1019" s="372"/>
    </row>
    <row r="1020" spans="1:6" ht="12.75">
      <c r="A1020" s="7"/>
      <c r="B1020" s="7"/>
      <c r="C1020" s="7"/>
      <c r="D1020" s="7"/>
      <c r="E1020" s="45"/>
      <c r="F1020" s="372"/>
    </row>
    <row r="1021" spans="1:6" ht="12.75">
      <c r="A1021" s="7"/>
      <c r="B1021" s="7"/>
      <c r="C1021" s="7"/>
      <c r="D1021" s="7"/>
      <c r="E1021" s="45"/>
      <c r="F1021" s="372"/>
    </row>
    <row r="1022" spans="1:6" ht="12.75">
      <c r="A1022" s="7"/>
      <c r="B1022" s="7"/>
      <c r="C1022" s="7"/>
      <c r="D1022" s="7"/>
      <c r="E1022" s="45"/>
      <c r="F1022" s="372"/>
    </row>
    <row r="1023" spans="1:6" ht="12.75">
      <c r="A1023" s="7"/>
      <c r="B1023" s="7"/>
      <c r="C1023" s="7"/>
      <c r="D1023" s="7"/>
      <c r="E1023" s="45"/>
      <c r="F1023" s="372"/>
    </row>
    <row r="1024" spans="1:6" ht="12.75">
      <c r="A1024" s="7"/>
      <c r="B1024" s="7"/>
      <c r="C1024" s="7"/>
      <c r="D1024" s="7"/>
      <c r="E1024" s="45"/>
      <c r="F1024" s="372"/>
    </row>
    <row r="1025" spans="1:6" ht="12.75">
      <c r="A1025" s="7"/>
      <c r="B1025" s="7"/>
      <c r="C1025" s="7"/>
      <c r="D1025" s="7"/>
      <c r="E1025" s="45"/>
      <c r="F1025" s="372"/>
    </row>
    <row r="1026" spans="1:6" ht="12.75">
      <c r="A1026" s="7"/>
      <c r="B1026" s="7"/>
      <c r="C1026" s="7"/>
      <c r="D1026" s="7"/>
      <c r="E1026" s="45"/>
      <c r="F1026" s="372"/>
    </row>
    <row r="1027" spans="1:6" ht="12.75">
      <c r="A1027" s="7"/>
      <c r="B1027" s="7"/>
      <c r="C1027" s="7"/>
      <c r="D1027" s="7"/>
      <c r="E1027" s="45"/>
      <c r="F1027" s="372"/>
    </row>
    <row r="1028" spans="1:6" ht="12.75">
      <c r="A1028" s="7"/>
      <c r="B1028" s="7"/>
      <c r="C1028" s="7"/>
      <c r="D1028" s="7"/>
      <c r="E1028" s="45"/>
      <c r="F1028" s="372"/>
    </row>
    <row r="1029" spans="1:6" ht="12.75">
      <c r="A1029" s="7"/>
      <c r="B1029" s="7"/>
      <c r="C1029" s="7"/>
      <c r="D1029" s="7"/>
      <c r="E1029" s="45"/>
      <c r="F1029" s="372"/>
    </row>
    <row r="1030" spans="1:6" ht="12.75">
      <c r="A1030" s="7"/>
      <c r="B1030" s="7"/>
      <c r="C1030" s="7"/>
      <c r="D1030" s="7"/>
      <c r="E1030" s="45"/>
      <c r="F1030" s="372"/>
    </row>
    <row r="1031" spans="1:6" ht="12.75">
      <c r="A1031" s="7"/>
      <c r="B1031" s="7"/>
      <c r="C1031" s="7"/>
      <c r="D1031" s="7"/>
      <c r="E1031" s="45"/>
      <c r="F1031" s="372"/>
    </row>
    <row r="1032" spans="1:6" ht="12.75">
      <c r="A1032" s="7"/>
      <c r="B1032" s="7"/>
      <c r="C1032" s="7"/>
      <c r="D1032" s="7"/>
      <c r="E1032" s="45"/>
      <c r="F1032" s="372"/>
    </row>
    <row r="1033" spans="1:6" ht="12.75">
      <c r="A1033" s="7"/>
      <c r="B1033" s="7"/>
      <c r="C1033" s="7"/>
      <c r="D1033" s="7"/>
      <c r="E1033" s="45"/>
      <c r="F1033" s="372"/>
    </row>
    <row r="1034" spans="1:6" ht="12.75">
      <c r="A1034" s="7"/>
      <c r="B1034" s="7"/>
      <c r="C1034" s="7"/>
      <c r="D1034" s="7"/>
      <c r="E1034" s="45"/>
      <c r="F1034" s="372"/>
    </row>
    <row r="1035" spans="1:6" ht="12.75">
      <c r="A1035" s="7"/>
      <c r="B1035" s="7"/>
      <c r="C1035" s="7"/>
      <c r="D1035" s="7"/>
      <c r="E1035" s="45"/>
      <c r="F1035" s="372"/>
    </row>
    <row r="1036" spans="1:6" ht="12.75">
      <c r="A1036" s="7"/>
      <c r="B1036" s="7"/>
      <c r="C1036" s="7"/>
      <c r="D1036" s="7"/>
      <c r="E1036" s="45"/>
      <c r="F1036" s="372"/>
    </row>
    <row r="1037" spans="1:6" ht="12.75">
      <c r="A1037" s="7"/>
      <c r="B1037" s="7"/>
      <c r="C1037" s="7"/>
      <c r="D1037" s="7"/>
      <c r="E1037" s="45"/>
      <c r="F1037" s="372"/>
    </row>
    <row r="1038" spans="1:6" ht="12.75">
      <c r="A1038" s="7"/>
      <c r="B1038" s="7"/>
      <c r="C1038" s="7"/>
      <c r="D1038" s="7"/>
      <c r="E1038" s="45"/>
      <c r="F1038" s="372"/>
    </row>
    <row r="1039" spans="1:6" ht="12.75">
      <c r="A1039" s="7"/>
      <c r="B1039" s="7"/>
      <c r="C1039" s="7"/>
      <c r="D1039" s="7"/>
      <c r="E1039" s="45"/>
      <c r="F1039" s="372"/>
    </row>
    <row r="1040" spans="1:6" ht="12.75">
      <c r="A1040" s="7"/>
      <c r="B1040" s="7"/>
      <c r="C1040" s="7"/>
      <c r="D1040" s="7"/>
      <c r="E1040" s="45"/>
      <c r="F1040" s="372"/>
    </row>
    <row r="1041" spans="1:6" ht="12.75">
      <c r="A1041" s="7"/>
      <c r="B1041" s="7"/>
      <c r="C1041" s="7"/>
      <c r="D1041" s="7"/>
      <c r="E1041" s="45"/>
      <c r="F1041" s="372"/>
    </row>
    <row r="1042" spans="1:6" ht="12.75">
      <c r="A1042" s="7"/>
      <c r="B1042" s="7"/>
      <c r="C1042" s="7"/>
      <c r="D1042" s="7"/>
      <c r="E1042" s="45"/>
      <c r="F1042" s="372"/>
    </row>
    <row r="1043" spans="1:6" ht="12.75">
      <c r="A1043" s="7"/>
      <c r="B1043" s="7"/>
      <c r="C1043" s="7"/>
      <c r="D1043" s="7"/>
      <c r="E1043" s="45"/>
      <c r="F1043" s="372"/>
    </row>
    <row r="1044" spans="1:6" ht="12.75">
      <c r="A1044" s="7"/>
      <c r="B1044" s="7"/>
      <c r="C1044" s="7"/>
      <c r="D1044" s="7"/>
      <c r="E1044" s="45"/>
      <c r="F1044" s="372"/>
    </row>
    <row r="1045" spans="1:6" ht="12.75">
      <c r="A1045" s="7"/>
      <c r="B1045" s="7"/>
      <c r="C1045" s="7"/>
      <c r="D1045" s="7"/>
      <c r="E1045" s="45"/>
      <c r="F1045" s="372"/>
    </row>
    <row r="1046" spans="1:6" ht="12.75">
      <c r="A1046" s="7"/>
      <c r="B1046" s="7"/>
      <c r="C1046" s="7"/>
      <c r="D1046" s="7"/>
      <c r="E1046" s="45"/>
      <c r="F1046" s="372"/>
    </row>
    <row r="1047" spans="1:6" ht="12.75">
      <c r="A1047" s="7"/>
      <c r="B1047" s="7"/>
      <c r="C1047" s="7"/>
      <c r="D1047" s="7"/>
      <c r="E1047" s="45"/>
      <c r="F1047" s="372"/>
    </row>
    <row r="1048" spans="1:6" ht="12.75">
      <c r="A1048" s="7"/>
      <c r="B1048" s="7"/>
      <c r="C1048" s="7"/>
      <c r="D1048" s="7"/>
      <c r="E1048" s="45"/>
      <c r="F1048" s="372"/>
    </row>
    <row r="1049" spans="1:6" ht="12.75">
      <c r="A1049" s="7"/>
      <c r="B1049" s="7"/>
      <c r="C1049" s="7"/>
      <c r="D1049" s="7"/>
      <c r="E1049" s="45"/>
      <c r="F1049" s="372"/>
    </row>
    <row r="1050" spans="1:6" ht="12.75">
      <c r="A1050" s="7"/>
      <c r="B1050" s="7"/>
      <c r="C1050" s="7"/>
      <c r="D1050" s="7"/>
      <c r="E1050" s="45"/>
      <c r="F1050" s="372"/>
    </row>
    <row r="1051" spans="1:6" ht="12.75">
      <c r="A1051" s="7"/>
      <c r="B1051" s="7"/>
      <c r="C1051" s="7"/>
      <c r="D1051" s="7"/>
      <c r="E1051" s="45"/>
      <c r="F1051" s="372"/>
    </row>
    <row r="1052" spans="1:6" ht="12.75">
      <c r="A1052" s="7"/>
      <c r="B1052" s="7"/>
      <c r="C1052" s="7"/>
      <c r="D1052" s="7"/>
      <c r="E1052" s="45"/>
      <c r="F1052" s="372"/>
    </row>
    <row r="1053" spans="1:6" ht="12.75">
      <c r="A1053" s="7"/>
      <c r="B1053" s="7"/>
      <c r="C1053" s="7"/>
      <c r="D1053" s="7"/>
      <c r="E1053" s="45"/>
      <c r="F1053" s="372"/>
    </row>
    <row r="1054" spans="1:6" ht="12.75">
      <c r="A1054" s="7"/>
      <c r="B1054" s="7"/>
      <c r="C1054" s="7"/>
      <c r="D1054" s="7"/>
      <c r="E1054" s="45"/>
      <c r="F1054" s="372"/>
    </row>
    <row r="1055" spans="1:6" ht="12.75">
      <c r="A1055" s="7"/>
      <c r="B1055" s="7"/>
      <c r="C1055" s="7"/>
      <c r="D1055" s="7"/>
      <c r="E1055" s="45"/>
      <c r="F1055" s="372"/>
    </row>
    <row r="1056" spans="1:6" ht="12.75">
      <c r="A1056" s="7"/>
      <c r="B1056" s="7"/>
      <c r="C1056" s="7"/>
      <c r="D1056" s="7"/>
      <c r="E1056" s="45"/>
      <c r="F1056" s="372"/>
    </row>
    <row r="1057" spans="1:6" ht="12.75">
      <c r="A1057" s="7"/>
      <c r="B1057" s="7"/>
      <c r="C1057" s="7"/>
      <c r="D1057" s="7"/>
      <c r="E1057" s="45"/>
      <c r="F1057" s="372"/>
    </row>
    <row r="1058" spans="1:6" ht="12.75">
      <c r="A1058" s="7"/>
      <c r="B1058" s="7"/>
      <c r="C1058" s="7"/>
      <c r="D1058" s="7"/>
      <c r="E1058" s="45"/>
      <c r="F1058" s="372"/>
    </row>
    <row r="1059" spans="1:6" ht="12.75">
      <c r="A1059" s="7"/>
      <c r="B1059" s="7"/>
      <c r="C1059" s="7"/>
      <c r="D1059" s="7"/>
      <c r="E1059" s="45"/>
      <c r="F1059" s="372"/>
    </row>
    <row r="1060" spans="1:6" ht="12.75">
      <c r="A1060" s="7"/>
      <c r="B1060" s="7"/>
      <c r="C1060" s="7"/>
      <c r="D1060" s="7"/>
      <c r="E1060" s="45"/>
      <c r="F1060" s="372"/>
    </row>
    <row r="1061" spans="1:6" ht="12.75">
      <c r="A1061" s="7"/>
      <c r="B1061" s="7"/>
      <c r="C1061" s="7"/>
      <c r="D1061" s="7"/>
      <c r="E1061" s="45"/>
      <c r="F1061" s="372"/>
    </row>
    <row r="1062" spans="1:6" ht="12.75">
      <c r="A1062" s="7"/>
      <c r="B1062" s="7"/>
      <c r="C1062" s="7"/>
      <c r="D1062" s="7"/>
      <c r="E1062" s="45"/>
      <c r="F1062" s="372"/>
    </row>
    <row r="1063" spans="1:6" ht="12.75">
      <c r="A1063" s="7"/>
      <c r="B1063" s="7"/>
      <c r="C1063" s="7"/>
      <c r="D1063" s="7"/>
      <c r="E1063" s="45"/>
      <c r="F1063" s="372"/>
    </row>
    <row r="1064" spans="1:6" ht="12.75">
      <c r="A1064" s="7"/>
      <c r="B1064" s="7"/>
      <c r="C1064" s="7"/>
      <c r="D1064" s="7"/>
      <c r="E1064" s="45"/>
      <c r="F1064" s="372"/>
    </row>
    <row r="1065" spans="1:6" ht="12.75">
      <c r="A1065" s="7"/>
      <c r="B1065" s="7"/>
      <c r="C1065" s="7"/>
      <c r="D1065" s="7"/>
      <c r="E1065" s="45"/>
      <c r="F1065" s="372"/>
    </row>
    <row r="1066" spans="1:6" ht="12.75">
      <c r="A1066" s="7"/>
      <c r="B1066" s="7"/>
      <c r="C1066" s="7"/>
      <c r="D1066" s="7"/>
      <c r="E1066" s="45"/>
      <c r="F1066" s="372"/>
    </row>
    <row r="1067" spans="1:6" ht="12.75">
      <c r="A1067" s="7"/>
      <c r="B1067" s="7"/>
      <c r="C1067" s="7"/>
      <c r="D1067" s="7"/>
      <c r="E1067" s="45"/>
      <c r="F1067" s="372"/>
    </row>
    <row r="1068" spans="1:6" ht="12.75">
      <c r="A1068" s="7"/>
      <c r="B1068" s="7"/>
      <c r="C1068" s="7"/>
      <c r="D1068" s="7"/>
      <c r="E1068" s="45"/>
      <c r="F1068" s="372"/>
    </row>
    <row r="1069" spans="1:6" ht="12.75">
      <c r="A1069" s="7"/>
      <c r="B1069" s="7"/>
      <c r="C1069" s="7"/>
      <c r="D1069" s="7"/>
      <c r="E1069" s="45"/>
      <c r="F1069" s="372"/>
    </row>
    <row r="1070" spans="1:6" ht="12.75">
      <c r="A1070" s="7"/>
      <c r="B1070" s="7"/>
      <c r="C1070" s="7"/>
      <c r="D1070" s="7"/>
      <c r="E1070" s="45"/>
      <c r="F1070" s="372"/>
    </row>
    <row r="1071" spans="1:6" ht="12.75">
      <c r="A1071" s="7"/>
      <c r="B1071" s="7"/>
      <c r="C1071" s="7"/>
      <c r="D1071" s="7"/>
      <c r="E1071" s="45"/>
      <c r="F1071" s="372"/>
    </row>
    <row r="1072" spans="1:6" ht="12.75">
      <c r="A1072" s="7"/>
      <c r="B1072" s="7"/>
      <c r="C1072" s="7"/>
      <c r="D1072" s="7"/>
      <c r="E1072" s="45"/>
      <c r="F1072" s="372"/>
    </row>
    <row r="1073" spans="1:6" ht="12.75">
      <c r="A1073" s="7"/>
      <c r="B1073" s="7"/>
      <c r="C1073" s="7"/>
      <c r="D1073" s="7"/>
      <c r="E1073" s="45"/>
      <c r="F1073" s="372"/>
    </row>
    <row r="1074" spans="1:6" ht="12.75">
      <c r="A1074" s="7"/>
      <c r="B1074" s="7"/>
      <c r="C1074" s="7"/>
      <c r="D1074" s="7"/>
      <c r="E1074" s="45"/>
      <c r="F1074" s="372"/>
    </row>
    <row r="1075" spans="1:6" ht="12.75">
      <c r="A1075" s="7"/>
      <c r="B1075" s="7"/>
      <c r="C1075" s="7"/>
      <c r="D1075" s="7"/>
      <c r="E1075" s="45"/>
      <c r="F1075" s="372"/>
    </row>
    <row r="1076" spans="1:6" ht="12.75">
      <c r="A1076" s="7"/>
      <c r="B1076" s="7"/>
      <c r="C1076" s="7"/>
      <c r="D1076" s="7"/>
      <c r="E1076" s="45"/>
      <c r="F1076" s="372"/>
    </row>
    <row r="1077" spans="1:6" ht="12.75">
      <c r="A1077" s="7"/>
      <c r="B1077" s="7"/>
      <c r="C1077" s="7"/>
      <c r="D1077" s="7"/>
      <c r="E1077" s="45"/>
      <c r="F1077" s="372"/>
    </row>
    <row r="1078" spans="1:6" ht="12.75">
      <c r="A1078" s="7"/>
      <c r="B1078" s="7"/>
      <c r="C1078" s="7"/>
      <c r="D1078" s="7"/>
      <c r="E1078" s="45"/>
      <c r="F1078" s="372"/>
    </row>
    <row r="1079" spans="1:6" ht="12.75">
      <c r="A1079" s="7"/>
      <c r="B1079" s="7"/>
      <c r="C1079" s="7"/>
      <c r="D1079" s="7"/>
      <c r="E1079" s="45"/>
      <c r="F1079" s="372"/>
    </row>
    <row r="1080" spans="1:6" ht="12.75">
      <c r="A1080" s="7"/>
      <c r="B1080" s="7"/>
      <c r="C1080" s="7"/>
      <c r="D1080" s="7"/>
      <c r="E1080" s="45"/>
      <c r="F1080" s="372"/>
    </row>
    <row r="1081" spans="1:6" ht="12.75">
      <c r="A1081" s="7"/>
      <c r="B1081" s="7"/>
      <c r="C1081" s="7"/>
      <c r="D1081" s="7"/>
      <c r="E1081" s="45"/>
      <c r="F1081" s="372"/>
    </row>
    <row r="1082" spans="1:6" ht="12.75">
      <c r="A1082" s="7"/>
      <c r="B1082" s="7"/>
      <c r="C1082" s="7"/>
      <c r="D1082" s="7"/>
      <c r="E1082" s="45"/>
      <c r="F1082" s="372"/>
    </row>
    <row r="1083" spans="1:6" ht="12.75">
      <c r="A1083" s="7"/>
      <c r="B1083" s="7"/>
      <c r="C1083" s="7"/>
      <c r="D1083" s="7"/>
      <c r="E1083" s="45"/>
      <c r="F1083" s="372"/>
    </row>
    <row r="1084" spans="1:6" ht="12.75">
      <c r="A1084" s="7"/>
      <c r="B1084" s="7"/>
      <c r="C1084" s="7"/>
      <c r="D1084" s="7"/>
      <c r="E1084" s="45"/>
      <c r="F1084" s="372"/>
    </row>
    <row r="1085" spans="1:6" ht="12.75">
      <c r="A1085" s="7"/>
      <c r="B1085" s="7"/>
      <c r="C1085" s="7"/>
      <c r="D1085" s="7"/>
      <c r="E1085" s="45"/>
      <c r="F1085" s="372"/>
    </row>
    <row r="1086" spans="1:6" ht="12.75">
      <c r="A1086" s="7"/>
      <c r="B1086" s="7"/>
      <c r="C1086" s="7"/>
      <c r="D1086" s="7"/>
      <c r="E1086" s="45"/>
      <c r="F1086" s="372"/>
    </row>
    <row r="1087" spans="1:6" ht="12.75">
      <c r="A1087" s="7"/>
      <c r="B1087" s="7"/>
      <c r="C1087" s="7"/>
      <c r="D1087" s="7"/>
      <c r="E1087" s="45"/>
      <c r="F1087" s="372"/>
    </row>
    <row r="1088" spans="1:6" ht="12.75">
      <c r="A1088" s="7"/>
      <c r="B1088" s="7"/>
      <c r="C1088" s="7"/>
      <c r="D1088" s="7"/>
      <c r="E1088" s="45"/>
      <c r="F1088" s="372"/>
    </row>
    <row r="1089" spans="1:6" ht="12.75">
      <c r="A1089" s="7"/>
      <c r="B1089" s="7"/>
      <c r="C1089" s="7"/>
      <c r="D1089" s="7"/>
      <c r="E1089" s="45"/>
      <c r="F1089" s="372"/>
    </row>
    <row r="1090" spans="1:6" ht="12.75">
      <c r="A1090" s="7"/>
      <c r="B1090" s="7"/>
      <c r="C1090" s="7"/>
      <c r="D1090" s="7"/>
      <c r="E1090" s="45"/>
      <c r="F1090" s="372"/>
    </row>
    <row r="1091" spans="1:6" ht="12.75">
      <c r="A1091" s="7"/>
      <c r="B1091" s="7"/>
      <c r="C1091" s="7"/>
      <c r="D1091" s="7"/>
      <c r="E1091" s="45"/>
      <c r="F1091" s="372"/>
    </row>
    <row r="1092" spans="1:6" ht="12.75">
      <c r="A1092" s="7"/>
      <c r="B1092" s="7"/>
      <c r="C1092" s="7"/>
      <c r="D1092" s="7"/>
      <c r="E1092" s="45"/>
      <c r="F1092" s="372"/>
    </row>
    <row r="1093" spans="1:6" ht="12.75">
      <c r="A1093" s="7"/>
      <c r="B1093" s="7"/>
      <c r="C1093" s="7"/>
      <c r="D1093" s="7"/>
      <c r="E1093" s="45"/>
      <c r="F1093" s="372"/>
    </row>
    <row r="1094" spans="1:6" ht="12.75">
      <c r="A1094" s="7"/>
      <c r="B1094" s="7"/>
      <c r="C1094" s="7"/>
      <c r="D1094" s="7"/>
      <c r="E1094" s="45"/>
      <c r="F1094" s="372"/>
    </row>
    <row r="1095" spans="1:6" ht="12.75">
      <c r="A1095" s="7"/>
      <c r="B1095" s="7"/>
      <c r="C1095" s="7"/>
      <c r="D1095" s="7"/>
      <c r="E1095" s="45"/>
      <c r="F1095" s="372"/>
    </row>
    <row r="1096" spans="1:6" ht="12.75">
      <c r="A1096" s="7"/>
      <c r="B1096" s="7"/>
      <c r="C1096" s="7"/>
      <c r="D1096" s="7"/>
      <c r="E1096" s="45"/>
      <c r="F1096" s="372"/>
    </row>
    <row r="1097" spans="1:6" ht="12.75">
      <c r="A1097" s="7"/>
      <c r="B1097" s="7"/>
      <c r="C1097" s="7"/>
      <c r="D1097" s="7"/>
      <c r="E1097" s="45"/>
      <c r="F1097" s="372"/>
    </row>
    <row r="1098" spans="1:6" ht="12.75">
      <c r="A1098" s="7"/>
      <c r="B1098" s="7"/>
      <c r="C1098" s="7"/>
      <c r="D1098" s="7"/>
      <c r="E1098" s="45"/>
      <c r="F1098" s="372"/>
    </row>
    <row r="1099" spans="1:6" ht="12.75">
      <c r="A1099" s="7"/>
      <c r="B1099" s="7"/>
      <c r="C1099" s="7"/>
      <c r="D1099" s="7"/>
      <c r="E1099" s="45"/>
      <c r="F1099" s="372"/>
    </row>
    <row r="1100" spans="1:6" ht="12.75">
      <c r="A1100" s="7"/>
      <c r="B1100" s="7"/>
      <c r="C1100" s="7"/>
      <c r="D1100" s="7"/>
      <c r="E1100" s="45"/>
      <c r="F1100" s="372"/>
    </row>
    <row r="1101" spans="1:6" ht="12.75">
      <c r="A1101" s="7"/>
      <c r="B1101" s="7"/>
      <c r="C1101" s="7"/>
      <c r="D1101" s="7"/>
      <c r="E1101" s="45"/>
      <c r="F1101" s="372"/>
    </row>
    <row r="1102" spans="1:6" ht="12.75">
      <c r="A1102" s="7"/>
      <c r="B1102" s="7"/>
      <c r="C1102" s="7"/>
      <c r="D1102" s="7"/>
      <c r="E1102" s="45"/>
      <c r="F1102" s="372"/>
    </row>
    <row r="1103" spans="1:6" ht="12.75">
      <c r="A1103" s="7"/>
      <c r="B1103" s="7"/>
      <c r="C1103" s="7"/>
      <c r="D1103" s="7"/>
      <c r="E1103" s="45"/>
      <c r="F1103" s="372"/>
    </row>
    <row r="1104" spans="1:6" ht="12.75">
      <c r="A1104" s="7"/>
      <c r="B1104" s="7"/>
      <c r="C1104" s="7"/>
      <c r="D1104" s="7"/>
      <c r="E1104" s="45"/>
      <c r="F1104" s="372"/>
    </row>
    <row r="1105" spans="1:6" ht="12.75">
      <c r="A1105" s="7"/>
      <c r="B1105" s="7"/>
      <c r="C1105" s="7"/>
      <c r="D1105" s="7"/>
      <c r="E1105" s="45"/>
      <c r="F1105" s="372"/>
    </row>
    <row r="1106" spans="1:6" ht="12.75">
      <c r="A1106" s="7"/>
      <c r="B1106" s="7"/>
      <c r="C1106" s="7"/>
      <c r="D1106" s="7"/>
      <c r="E1106" s="45"/>
      <c r="F1106" s="372"/>
    </row>
    <row r="1107" spans="1:6" ht="12.75">
      <c r="A1107" s="7"/>
      <c r="B1107" s="7"/>
      <c r="C1107" s="7"/>
      <c r="D1107" s="7"/>
      <c r="E1107" s="45"/>
      <c r="F1107" s="372"/>
    </row>
    <row r="1108" spans="1:6" ht="12.75">
      <c r="A1108" s="7"/>
      <c r="B1108" s="7"/>
      <c r="C1108" s="7"/>
      <c r="D1108" s="7"/>
      <c r="E1108" s="45"/>
      <c r="F1108" s="372"/>
    </row>
    <row r="1109" spans="1:6" ht="12.75">
      <c r="A1109" s="7"/>
      <c r="B1109" s="7"/>
      <c r="C1109" s="7"/>
      <c r="D1109" s="7"/>
      <c r="E1109" s="45"/>
      <c r="F1109" s="372"/>
    </row>
    <row r="1110" spans="1:6" ht="12.75">
      <c r="A1110" s="7"/>
      <c r="B1110" s="7"/>
      <c r="C1110" s="7"/>
      <c r="D1110" s="7"/>
      <c r="E1110" s="45"/>
      <c r="F1110" s="372"/>
    </row>
    <row r="1111" spans="1:6" ht="12.75">
      <c r="A1111" s="7"/>
      <c r="B1111" s="7"/>
      <c r="C1111" s="7"/>
      <c r="D1111" s="7"/>
      <c r="E1111" s="45"/>
      <c r="F1111" s="372"/>
    </row>
    <row r="1112" spans="1:6" ht="12.75">
      <c r="A1112" s="7"/>
      <c r="B1112" s="7"/>
      <c r="C1112" s="7"/>
      <c r="D1112" s="7"/>
      <c r="E1112" s="45"/>
      <c r="F1112" s="372"/>
    </row>
    <row r="1113" spans="1:6" ht="12.75">
      <c r="A1113" s="7"/>
      <c r="B1113" s="7"/>
      <c r="C1113" s="7"/>
      <c r="D1113" s="7"/>
      <c r="E1113" s="45"/>
      <c r="F1113" s="372"/>
    </row>
    <row r="1114" spans="1:6" ht="12.75">
      <c r="A1114" s="7"/>
      <c r="B1114" s="7"/>
      <c r="C1114" s="7"/>
      <c r="D1114" s="7"/>
      <c r="E1114" s="45"/>
      <c r="F1114" s="372"/>
    </row>
    <row r="1115" spans="1:6" ht="12.75">
      <c r="A1115" s="7"/>
      <c r="B1115" s="7"/>
      <c r="C1115" s="7"/>
      <c r="D1115" s="7"/>
      <c r="E1115" s="45"/>
      <c r="F1115" s="372"/>
    </row>
    <row r="1116" spans="1:6" ht="12.75">
      <c r="A1116" s="7"/>
      <c r="B1116" s="7"/>
      <c r="C1116" s="7"/>
      <c r="D1116" s="7"/>
      <c r="E1116" s="45"/>
      <c r="F1116" s="372"/>
    </row>
    <row r="1117" spans="1:6" ht="12.75">
      <c r="A1117" s="7"/>
      <c r="B1117" s="7"/>
      <c r="C1117" s="7"/>
      <c r="D1117" s="7"/>
      <c r="E1117" s="45"/>
      <c r="F1117" s="372"/>
    </row>
    <row r="1118" spans="1:6" ht="12.75">
      <c r="A1118" s="7"/>
      <c r="B1118" s="7"/>
      <c r="C1118" s="7"/>
      <c r="D1118" s="7"/>
      <c r="E1118" s="45"/>
      <c r="F1118" s="372"/>
    </row>
    <row r="1119" spans="1:6" ht="12.75">
      <c r="A1119" s="7"/>
      <c r="B1119" s="7"/>
      <c r="C1119" s="7"/>
      <c r="D1119" s="7"/>
      <c r="E1119" s="45"/>
      <c r="F1119" s="372"/>
    </row>
    <row r="1120" spans="1:6" ht="12.75">
      <c r="A1120" s="7"/>
      <c r="B1120" s="7"/>
      <c r="C1120" s="7"/>
      <c r="D1120" s="7"/>
      <c r="E1120" s="45"/>
      <c r="F1120" s="372"/>
    </row>
    <row r="1121" spans="1:6" ht="12.75">
      <c r="A1121" s="7"/>
      <c r="B1121" s="7"/>
      <c r="C1121" s="7"/>
      <c r="D1121" s="7"/>
      <c r="E1121" s="45"/>
      <c r="F1121" s="372"/>
    </row>
    <row r="1122" spans="1:6" ht="12.75">
      <c r="A1122" s="7"/>
      <c r="B1122" s="7"/>
      <c r="C1122" s="7"/>
      <c r="D1122" s="7"/>
      <c r="E1122" s="45"/>
      <c r="F1122" s="372"/>
    </row>
    <row r="1123" spans="1:6" ht="12.75">
      <c r="A1123" s="7"/>
      <c r="B1123" s="7"/>
      <c r="C1123" s="7"/>
      <c r="D1123" s="7"/>
      <c r="E1123" s="45"/>
      <c r="F1123" s="372"/>
    </row>
    <row r="1124" spans="1:6" ht="12.75">
      <c r="A1124" s="7"/>
      <c r="B1124" s="7"/>
      <c r="C1124" s="7"/>
      <c r="D1124" s="7"/>
      <c r="E1124" s="45"/>
      <c r="F1124" s="372"/>
    </row>
    <row r="1125" spans="1:6" ht="12.75">
      <c r="A1125" s="7"/>
      <c r="B1125" s="7"/>
      <c r="C1125" s="7"/>
      <c r="D1125" s="7"/>
      <c r="E1125" s="45"/>
      <c r="F1125" s="372"/>
    </row>
    <row r="1126" spans="1:6" ht="12.75">
      <c r="A1126" s="7"/>
      <c r="B1126" s="7"/>
      <c r="C1126" s="7"/>
      <c r="D1126" s="7"/>
      <c r="E1126" s="45"/>
      <c r="F1126" s="372"/>
    </row>
    <row r="1127" spans="1:6" ht="12.75">
      <c r="A1127" s="7"/>
      <c r="B1127" s="7"/>
      <c r="C1127" s="7"/>
      <c r="D1127" s="7"/>
      <c r="E1127" s="45"/>
      <c r="F1127" s="372"/>
    </row>
    <row r="1128" spans="1:6" ht="12.75">
      <c r="A1128" s="7"/>
      <c r="B1128" s="7"/>
      <c r="C1128" s="7"/>
      <c r="D1128" s="7"/>
      <c r="E1128" s="45"/>
      <c r="F1128" s="372"/>
    </row>
    <row r="1129" spans="1:6" ht="12.75">
      <c r="A1129" s="7"/>
      <c r="B1129" s="7"/>
      <c r="C1129" s="7"/>
      <c r="D1129" s="7"/>
      <c r="E1129" s="45"/>
      <c r="F1129" s="372"/>
    </row>
    <row r="1130" spans="1:6" ht="12.75">
      <c r="A1130" s="7"/>
      <c r="B1130" s="7"/>
      <c r="C1130" s="7"/>
      <c r="D1130" s="7"/>
      <c r="E1130" s="45"/>
      <c r="F1130" s="372"/>
    </row>
    <row r="1131" spans="1:6" ht="12.75">
      <c r="A1131" s="7"/>
      <c r="B1131" s="7"/>
      <c r="C1131" s="7"/>
      <c r="D1131" s="7"/>
      <c r="E1131" s="45"/>
      <c r="F1131" s="372"/>
    </row>
    <row r="1132" spans="1:6" ht="12.75">
      <c r="A1132" s="7"/>
      <c r="B1132" s="7"/>
      <c r="C1132" s="7"/>
      <c r="D1132" s="7"/>
      <c r="E1132" s="45"/>
      <c r="F1132" s="372"/>
    </row>
    <row r="1133" spans="1:6" ht="12.75">
      <c r="A1133" s="7"/>
      <c r="B1133" s="7"/>
      <c r="C1133" s="7"/>
      <c r="D1133" s="7"/>
      <c r="E1133" s="45"/>
      <c r="F1133" s="372"/>
    </row>
    <row r="1134" spans="1:6" ht="12.75">
      <c r="A1134" s="7"/>
      <c r="B1134" s="7"/>
      <c r="C1134" s="7"/>
      <c r="D1134" s="7"/>
      <c r="E1134" s="45"/>
      <c r="F1134" s="372"/>
    </row>
    <row r="1135" spans="1:6" ht="12.75">
      <c r="A1135" s="7"/>
      <c r="B1135" s="7"/>
      <c r="C1135" s="7"/>
      <c r="D1135" s="7"/>
      <c r="E1135" s="45"/>
      <c r="F1135" s="372"/>
    </row>
    <row r="1136" spans="1:6" ht="12.75">
      <c r="A1136" s="7"/>
      <c r="B1136" s="7"/>
      <c r="C1136" s="7"/>
      <c r="D1136" s="7"/>
      <c r="E1136" s="45"/>
      <c r="F1136" s="372"/>
    </row>
    <row r="1137" spans="1:6" ht="12.75">
      <c r="A1137" s="7"/>
      <c r="B1137" s="7"/>
      <c r="C1137" s="7"/>
      <c r="D1137" s="7"/>
      <c r="E1137" s="45"/>
      <c r="F1137" s="372"/>
    </row>
    <row r="1138" spans="1:6" ht="12.75">
      <c r="A1138" s="7"/>
      <c r="B1138" s="7"/>
      <c r="C1138" s="7"/>
      <c r="D1138" s="7"/>
      <c r="E1138" s="45"/>
      <c r="F1138" s="372"/>
    </row>
    <row r="1139" spans="1:6" ht="12.75">
      <c r="A1139" s="7"/>
      <c r="B1139" s="7"/>
      <c r="C1139" s="7"/>
      <c r="D1139" s="7"/>
      <c r="E1139" s="45"/>
      <c r="F1139" s="372"/>
    </row>
    <row r="1140" spans="1:6" ht="12.75">
      <c r="A1140" s="7"/>
      <c r="B1140" s="7"/>
      <c r="C1140" s="7"/>
      <c r="D1140" s="7"/>
      <c r="E1140" s="45"/>
      <c r="F1140" s="372"/>
    </row>
    <row r="1141" spans="1:6" ht="12.75">
      <c r="A1141" s="7"/>
      <c r="B1141" s="7"/>
      <c r="C1141" s="7"/>
      <c r="D1141" s="7"/>
      <c r="E1141" s="45"/>
      <c r="F1141" s="372"/>
    </row>
    <row r="1142" spans="1:6" ht="12.75">
      <c r="A1142" s="7"/>
      <c r="B1142" s="7"/>
      <c r="C1142" s="7"/>
      <c r="D1142" s="7"/>
      <c r="E1142" s="45"/>
      <c r="F1142" s="372"/>
    </row>
    <row r="1143" spans="1:6" ht="12.75">
      <c r="A1143" s="7"/>
      <c r="B1143" s="7"/>
      <c r="C1143" s="7"/>
      <c r="D1143" s="7"/>
      <c r="E1143" s="45"/>
      <c r="F1143" s="372"/>
    </row>
    <row r="1144" spans="1:6" ht="12.75">
      <c r="A1144" s="7"/>
      <c r="B1144" s="7"/>
      <c r="C1144" s="7"/>
      <c r="D1144" s="7"/>
      <c r="E1144" s="45"/>
      <c r="F1144" s="372"/>
    </row>
    <row r="1145" spans="1:6" ht="12.75">
      <c r="A1145" s="7"/>
      <c r="B1145" s="7"/>
      <c r="C1145" s="7"/>
      <c r="D1145" s="7"/>
      <c r="E1145" s="45"/>
      <c r="F1145" s="372"/>
    </row>
    <row r="1146" spans="1:6" ht="12.75">
      <c r="A1146" s="7"/>
      <c r="B1146" s="7"/>
      <c r="C1146" s="7"/>
      <c r="D1146" s="7"/>
      <c r="E1146" s="45"/>
      <c r="F1146" s="372"/>
    </row>
    <row r="1147" spans="1:6" ht="12.75">
      <c r="A1147" s="7"/>
      <c r="B1147" s="7"/>
      <c r="C1147" s="7"/>
      <c r="D1147" s="7"/>
      <c r="E1147" s="45"/>
      <c r="F1147" s="372"/>
    </row>
    <row r="1148" spans="1:6" ht="12.75">
      <c r="A1148" s="7"/>
      <c r="B1148" s="7"/>
      <c r="C1148" s="7"/>
      <c r="D1148" s="7"/>
      <c r="E1148" s="45"/>
      <c r="F1148" s="372"/>
    </row>
    <row r="1149" spans="1:6" ht="12.75">
      <c r="A1149" s="7"/>
      <c r="B1149" s="7"/>
      <c r="C1149" s="7"/>
      <c r="D1149" s="7"/>
      <c r="E1149" s="45"/>
      <c r="F1149" s="372"/>
    </row>
    <row r="1150" spans="1:6" ht="12.75">
      <c r="A1150" s="7"/>
      <c r="B1150" s="7"/>
      <c r="C1150" s="7"/>
      <c r="D1150" s="7"/>
      <c r="E1150" s="45"/>
      <c r="F1150" s="372"/>
    </row>
    <row r="1151" spans="1:6" ht="12.75">
      <c r="A1151" s="7"/>
      <c r="B1151" s="7"/>
      <c r="C1151" s="7"/>
      <c r="D1151" s="7"/>
      <c r="E1151" s="45"/>
      <c r="F1151" s="372"/>
    </row>
    <row r="1152" spans="1:6" ht="12.75">
      <c r="A1152" s="7"/>
      <c r="B1152" s="7"/>
      <c r="C1152" s="7"/>
      <c r="D1152" s="7"/>
      <c r="E1152" s="45"/>
      <c r="F1152" s="372"/>
    </row>
    <row r="1153" spans="1:6" ht="12.75">
      <c r="A1153" s="7"/>
      <c r="B1153" s="7"/>
      <c r="C1153" s="7"/>
      <c r="D1153" s="7"/>
      <c r="E1153" s="45"/>
      <c r="F1153" s="372"/>
    </row>
    <row r="1154" spans="1:6" ht="12.75">
      <c r="A1154" s="7"/>
      <c r="B1154" s="7"/>
      <c r="C1154" s="7"/>
      <c r="D1154" s="7"/>
      <c r="E1154" s="45"/>
      <c r="F1154" s="372"/>
    </row>
    <row r="1155" spans="1:6" ht="12.75">
      <c r="A1155" s="7"/>
      <c r="B1155" s="7"/>
      <c r="C1155" s="7"/>
      <c r="D1155" s="7"/>
      <c r="E1155" s="45"/>
      <c r="F1155" s="372"/>
    </row>
    <row r="1156" spans="1:6" ht="12.75">
      <c r="A1156" s="7"/>
      <c r="B1156" s="7"/>
      <c r="C1156" s="7"/>
      <c r="D1156" s="7"/>
      <c r="E1156" s="45"/>
      <c r="F1156" s="372"/>
    </row>
    <row r="1157" spans="1:6" ht="12.75">
      <c r="A1157" s="7"/>
      <c r="B1157" s="7"/>
      <c r="C1157" s="7"/>
      <c r="D1157" s="7"/>
      <c r="E1157" s="45"/>
      <c r="F1157" s="372"/>
    </row>
    <row r="1158" spans="1:6" ht="12.75">
      <c r="A1158" s="7"/>
      <c r="B1158" s="7"/>
      <c r="C1158" s="7"/>
      <c r="D1158" s="7"/>
      <c r="E1158" s="45"/>
      <c r="F1158" s="372"/>
    </row>
    <row r="1159" spans="1:6" ht="12.75">
      <c r="A1159" s="7"/>
      <c r="B1159" s="7"/>
      <c r="C1159" s="7"/>
      <c r="D1159" s="7"/>
      <c r="E1159" s="45"/>
      <c r="F1159" s="372"/>
    </row>
    <row r="1160" spans="1:6" ht="12.75">
      <c r="A1160" s="7"/>
      <c r="B1160" s="7"/>
      <c r="C1160" s="7"/>
      <c r="D1160" s="7"/>
      <c r="E1160" s="45"/>
      <c r="F1160" s="372"/>
    </row>
    <row r="1161" spans="1:6" ht="12.75">
      <c r="A1161" s="7"/>
      <c r="B1161" s="7"/>
      <c r="C1161" s="7"/>
      <c r="D1161" s="7"/>
      <c r="E1161" s="45"/>
      <c r="F1161" s="372"/>
    </row>
    <row r="1162" spans="1:6" ht="12.75">
      <c r="A1162" s="7"/>
      <c r="B1162" s="7"/>
      <c r="C1162" s="7"/>
      <c r="D1162" s="7"/>
      <c r="E1162" s="45"/>
      <c r="F1162" s="372"/>
    </row>
    <row r="1163" spans="1:6" ht="12.75">
      <c r="A1163" s="7"/>
      <c r="B1163" s="7"/>
      <c r="C1163" s="7"/>
      <c r="D1163" s="7"/>
      <c r="E1163" s="45"/>
      <c r="F1163" s="372"/>
    </row>
    <row r="1164" spans="1:6" ht="12.75">
      <c r="A1164" s="7"/>
      <c r="B1164" s="7"/>
      <c r="C1164" s="7"/>
      <c r="D1164" s="7"/>
      <c r="E1164" s="45"/>
      <c r="F1164" s="372"/>
    </row>
    <row r="1165" spans="1:6" ht="12.75">
      <c r="A1165" s="7"/>
      <c r="B1165" s="7"/>
      <c r="C1165" s="7"/>
      <c r="D1165" s="7"/>
      <c r="E1165" s="45"/>
      <c r="F1165" s="372"/>
    </row>
    <row r="1166" spans="1:6" ht="12.75">
      <c r="A1166" s="7"/>
      <c r="B1166" s="7"/>
      <c r="C1166" s="7"/>
      <c r="D1166" s="7"/>
      <c r="E1166" s="45"/>
      <c r="F1166" s="372"/>
    </row>
    <row r="1167" spans="1:6" ht="12.75">
      <c r="A1167" s="7"/>
      <c r="B1167" s="7"/>
      <c r="C1167" s="7"/>
      <c r="D1167" s="7"/>
      <c r="E1167" s="45"/>
      <c r="F1167" s="372"/>
    </row>
    <row r="1168" spans="1:6" ht="12.75">
      <c r="A1168" s="7"/>
      <c r="B1168" s="7"/>
      <c r="C1168" s="7"/>
      <c r="D1168" s="7"/>
      <c r="E1168" s="45"/>
      <c r="F1168" s="372"/>
    </row>
    <row r="1169" spans="1:6" ht="12.75">
      <c r="A1169" s="7"/>
      <c r="B1169" s="7"/>
      <c r="C1169" s="7"/>
      <c r="D1169" s="7"/>
      <c r="E1169" s="45"/>
      <c r="F1169" s="372"/>
    </row>
    <row r="1170" spans="1:6" ht="12.75">
      <c r="A1170" s="7"/>
      <c r="B1170" s="7"/>
      <c r="C1170" s="7"/>
      <c r="D1170" s="7"/>
      <c r="E1170" s="45"/>
      <c r="F1170" s="372"/>
    </row>
    <row r="1171" spans="1:6" ht="12.75">
      <c r="A1171" s="7"/>
      <c r="B1171" s="7"/>
      <c r="C1171" s="7"/>
      <c r="D1171" s="7"/>
      <c r="E1171" s="45"/>
      <c r="F1171" s="372"/>
    </row>
    <row r="1172" spans="1:6" ht="12.75">
      <c r="A1172" s="7"/>
      <c r="B1172" s="7"/>
      <c r="C1172" s="7"/>
      <c r="D1172" s="7"/>
      <c r="E1172" s="45"/>
      <c r="F1172" s="372"/>
    </row>
    <row r="1173" spans="1:6" ht="12.75">
      <c r="A1173" s="7"/>
      <c r="B1173" s="7"/>
      <c r="C1173" s="7"/>
      <c r="D1173" s="7"/>
      <c r="E1173" s="45"/>
      <c r="F1173" s="372"/>
    </row>
    <row r="1174" spans="1:6" ht="12.75">
      <c r="A1174" s="7"/>
      <c r="B1174" s="7"/>
      <c r="C1174" s="7"/>
      <c r="D1174" s="7"/>
      <c r="E1174" s="45"/>
      <c r="F1174" s="372"/>
    </row>
    <row r="1175" spans="1:6" ht="12.75">
      <c r="A1175" s="7"/>
      <c r="B1175" s="7"/>
      <c r="C1175" s="7"/>
      <c r="D1175" s="7"/>
      <c r="E1175" s="45"/>
      <c r="F1175" s="372"/>
    </row>
    <row r="1176" spans="1:6" ht="12.75">
      <c r="A1176" s="7"/>
      <c r="B1176" s="7"/>
      <c r="C1176" s="7"/>
      <c r="D1176" s="7"/>
      <c r="E1176" s="45"/>
      <c r="F1176" s="372"/>
    </row>
    <row r="1177" spans="1:6" ht="12.75">
      <c r="A1177" s="7"/>
      <c r="B1177" s="7"/>
      <c r="C1177" s="7"/>
      <c r="D1177" s="7"/>
      <c r="E1177" s="45"/>
      <c r="F1177" s="372"/>
    </row>
    <row r="1178" spans="1:6" ht="12.75">
      <c r="A1178" s="7"/>
      <c r="B1178" s="7"/>
      <c r="C1178" s="7"/>
      <c r="D1178" s="7"/>
      <c r="E1178" s="45"/>
      <c r="F1178" s="372"/>
    </row>
    <row r="1179" spans="1:6" ht="12.75">
      <c r="A1179" s="7"/>
      <c r="B1179" s="7"/>
      <c r="C1179" s="7"/>
      <c r="D1179" s="7"/>
      <c r="E1179" s="45"/>
      <c r="F1179" s="372"/>
    </row>
    <row r="1180" spans="1:6" ht="12.75">
      <c r="A1180" s="7"/>
      <c r="B1180" s="7"/>
      <c r="C1180" s="7"/>
      <c r="D1180" s="7"/>
      <c r="E1180" s="45"/>
      <c r="F1180" s="372"/>
    </row>
    <row r="1181" spans="1:6" ht="12.75">
      <c r="A1181" s="7"/>
      <c r="B1181" s="7"/>
      <c r="C1181" s="7"/>
      <c r="D1181" s="7"/>
      <c r="E1181" s="45"/>
      <c r="F1181" s="372"/>
    </row>
    <row r="1182" spans="1:6" ht="12.75">
      <c r="A1182" s="7"/>
      <c r="B1182" s="7"/>
      <c r="C1182" s="7"/>
      <c r="D1182" s="7"/>
      <c r="E1182" s="45"/>
      <c r="F1182" s="372"/>
    </row>
    <row r="1183" spans="1:6" ht="12.75">
      <c r="A1183" s="7"/>
      <c r="B1183" s="7"/>
      <c r="C1183" s="7"/>
      <c r="D1183" s="7"/>
      <c r="E1183" s="45"/>
      <c r="F1183" s="372"/>
    </row>
    <row r="1184" spans="1:6" ht="12.75">
      <c r="A1184" s="7"/>
      <c r="B1184" s="7"/>
      <c r="C1184" s="7"/>
      <c r="D1184" s="7"/>
      <c r="E1184" s="45"/>
      <c r="F1184" s="372"/>
    </row>
    <row r="1185" spans="1:6" ht="12.75">
      <c r="A1185" s="7"/>
      <c r="B1185" s="7"/>
      <c r="C1185" s="7"/>
      <c r="D1185" s="7"/>
      <c r="E1185" s="45"/>
      <c r="F1185" s="372"/>
    </row>
    <row r="1186" spans="1:6" ht="12.75">
      <c r="A1186" s="7"/>
      <c r="B1186" s="7"/>
      <c r="C1186" s="7"/>
      <c r="D1186" s="7"/>
      <c r="E1186" s="45"/>
      <c r="F1186" s="372"/>
    </row>
    <row r="1187" spans="1:6" ht="12.75">
      <c r="A1187" s="7"/>
      <c r="B1187" s="7"/>
      <c r="C1187" s="7"/>
      <c r="D1187" s="7"/>
      <c r="E1187" s="45"/>
      <c r="F1187" s="372"/>
    </row>
    <row r="1188" spans="1:6" ht="12.75">
      <c r="A1188" s="7"/>
      <c r="B1188" s="7"/>
      <c r="C1188" s="7"/>
      <c r="D1188" s="7"/>
      <c r="E1188" s="45"/>
      <c r="F1188" s="372"/>
    </row>
    <row r="1189" spans="1:6" ht="12.75">
      <c r="A1189" s="7"/>
      <c r="B1189" s="7"/>
      <c r="C1189" s="7"/>
      <c r="D1189" s="7"/>
      <c r="E1189" s="45"/>
      <c r="F1189" s="372"/>
    </row>
    <row r="1190" spans="1:6" ht="12.75">
      <c r="A1190" s="7"/>
      <c r="B1190" s="7"/>
      <c r="C1190" s="7"/>
      <c r="D1190" s="7"/>
      <c r="E1190" s="45"/>
      <c r="F1190" s="372"/>
    </row>
    <row r="1191" spans="1:6" ht="12.75">
      <c r="A1191" s="7"/>
      <c r="B1191" s="7"/>
      <c r="C1191" s="7"/>
      <c r="D1191" s="7"/>
      <c r="E1191" s="45"/>
      <c r="F1191" s="372"/>
    </row>
    <row r="1192" spans="1:6" ht="12.75">
      <c r="A1192" s="7"/>
      <c r="B1192" s="7"/>
      <c r="C1192" s="7"/>
      <c r="D1192" s="7"/>
      <c r="E1192" s="45"/>
      <c r="F1192" s="372"/>
    </row>
    <row r="1193" spans="1:6" ht="12.75">
      <c r="A1193" s="7"/>
      <c r="B1193" s="7"/>
      <c r="C1193" s="7"/>
      <c r="D1193" s="7"/>
      <c r="E1193" s="45"/>
      <c r="F1193" s="372"/>
    </row>
    <row r="1194" spans="1:6" ht="12.75">
      <c r="A1194" s="7"/>
      <c r="B1194" s="7"/>
      <c r="C1194" s="7"/>
      <c r="D1194" s="7"/>
      <c r="E1194" s="45"/>
      <c r="F1194" s="372"/>
    </row>
    <row r="1195" spans="1:6" ht="12.75">
      <c r="A1195" s="7"/>
      <c r="B1195" s="7"/>
      <c r="C1195" s="7"/>
      <c r="D1195" s="7"/>
      <c r="E1195" s="45"/>
      <c r="F1195" s="372"/>
    </row>
    <row r="1196" spans="1:6" ht="12.75">
      <c r="A1196" s="7"/>
      <c r="B1196" s="7"/>
      <c r="C1196" s="7"/>
      <c r="D1196" s="7"/>
      <c r="E1196" s="45"/>
      <c r="F1196" s="372"/>
    </row>
    <row r="1197" spans="1:6" ht="12.75">
      <c r="A1197" s="7"/>
      <c r="B1197" s="7"/>
      <c r="C1197" s="7"/>
      <c r="D1197" s="7"/>
      <c r="E1197" s="45"/>
      <c r="F1197" s="372"/>
    </row>
    <row r="1198" spans="1:6" ht="12.75">
      <c r="A1198" s="7"/>
      <c r="B1198" s="7"/>
      <c r="C1198" s="7"/>
      <c r="D1198" s="7"/>
      <c r="E1198" s="45"/>
      <c r="F1198" s="372"/>
    </row>
    <row r="1199" spans="1:6" ht="12.75">
      <c r="A1199" s="7"/>
      <c r="B1199" s="7"/>
      <c r="C1199" s="7"/>
      <c r="D1199" s="7"/>
      <c r="E1199" s="45"/>
      <c r="F1199" s="372"/>
    </row>
    <row r="1200" spans="1:6" ht="12.75">
      <c r="A1200" s="7"/>
      <c r="B1200" s="7"/>
      <c r="C1200" s="7"/>
      <c r="D1200" s="7"/>
      <c r="E1200" s="45"/>
      <c r="F1200" s="372"/>
    </row>
    <row r="1201" spans="1:6" ht="12.75">
      <c r="A1201" s="7"/>
      <c r="B1201" s="7"/>
      <c r="C1201" s="7"/>
      <c r="D1201" s="7"/>
      <c r="E1201" s="45"/>
      <c r="F1201" s="372"/>
    </row>
    <row r="1202" spans="1:6" ht="12.75">
      <c r="A1202" s="7"/>
      <c r="B1202" s="7"/>
      <c r="C1202" s="7"/>
      <c r="D1202" s="7"/>
      <c r="E1202" s="45"/>
      <c r="F1202" s="372"/>
    </row>
    <row r="1203" spans="1:6" ht="12.75">
      <c r="A1203" s="7"/>
      <c r="B1203" s="7"/>
      <c r="C1203" s="7"/>
      <c r="D1203" s="7"/>
      <c r="E1203" s="45"/>
      <c r="F1203" s="372"/>
    </row>
    <row r="1204" spans="1:6" ht="12.75">
      <c r="A1204" s="7"/>
      <c r="B1204" s="7"/>
      <c r="C1204" s="7"/>
      <c r="D1204" s="7"/>
      <c r="E1204" s="45"/>
      <c r="F1204" s="372"/>
    </row>
    <row r="1205" spans="1:6" ht="12.75">
      <c r="A1205" s="7"/>
      <c r="B1205" s="7"/>
      <c r="C1205" s="7"/>
      <c r="D1205" s="7"/>
      <c r="E1205" s="45"/>
      <c r="F1205" s="372"/>
    </row>
    <row r="1206" spans="1:6" ht="12.75">
      <c r="A1206" s="7"/>
      <c r="B1206" s="7"/>
      <c r="C1206" s="7"/>
      <c r="D1206" s="7"/>
      <c r="E1206" s="45"/>
      <c r="F1206" s="372"/>
    </row>
    <row r="1207" spans="1:6" ht="12.75">
      <c r="A1207" s="7"/>
      <c r="B1207" s="7"/>
      <c r="C1207" s="7"/>
      <c r="D1207" s="7"/>
      <c r="E1207" s="45"/>
      <c r="F1207" s="372"/>
    </row>
    <row r="1208" spans="1:6" ht="12.75">
      <c r="A1208" s="7"/>
      <c r="B1208" s="7"/>
      <c r="C1208" s="7"/>
      <c r="D1208" s="7"/>
      <c r="E1208" s="45"/>
      <c r="F1208" s="372"/>
    </row>
    <row r="1209" spans="1:6" ht="12.75">
      <c r="A1209" s="7"/>
      <c r="B1209" s="7"/>
      <c r="C1209" s="7"/>
      <c r="D1209" s="7"/>
      <c r="E1209" s="45"/>
      <c r="F1209" s="372"/>
    </row>
    <row r="1210" spans="1:6" ht="12.75">
      <c r="A1210" s="7"/>
      <c r="B1210" s="7"/>
      <c r="C1210" s="7"/>
      <c r="D1210" s="7"/>
      <c r="E1210" s="45"/>
      <c r="F1210" s="372"/>
    </row>
    <row r="1211" spans="1:6" ht="12.75">
      <c r="A1211" s="7"/>
      <c r="B1211" s="7"/>
      <c r="C1211" s="7"/>
      <c r="D1211" s="7"/>
      <c r="E1211" s="45"/>
      <c r="F1211" s="372"/>
    </row>
    <row r="1212" spans="1:6" ht="12.75">
      <c r="A1212" s="7"/>
      <c r="B1212" s="7"/>
      <c r="C1212" s="7"/>
      <c r="D1212" s="7"/>
      <c r="E1212" s="45"/>
      <c r="F1212" s="372"/>
    </row>
    <row r="1213" spans="1:6" ht="12.75">
      <c r="A1213" s="7"/>
      <c r="B1213" s="7"/>
      <c r="C1213" s="7"/>
      <c r="D1213" s="7"/>
      <c r="E1213" s="45"/>
      <c r="F1213" s="372"/>
    </row>
    <row r="1214" spans="1:6" ht="12.75">
      <c r="A1214" s="7"/>
      <c r="B1214" s="7"/>
      <c r="C1214" s="7"/>
      <c r="D1214" s="7"/>
      <c r="E1214" s="45"/>
      <c r="F1214" s="372"/>
    </row>
    <row r="1215" spans="1:6" ht="12.75">
      <c r="A1215" s="7"/>
      <c r="B1215" s="7"/>
      <c r="C1215" s="7"/>
      <c r="D1215" s="7"/>
      <c r="E1215" s="45"/>
      <c r="F1215" s="372"/>
    </row>
    <row r="1216" spans="1:6" ht="12.75">
      <c r="A1216" s="7"/>
      <c r="B1216" s="7"/>
      <c r="C1216" s="7"/>
      <c r="D1216" s="7"/>
      <c r="E1216" s="45"/>
      <c r="F1216" s="372"/>
    </row>
    <row r="1217" spans="1:6" ht="12.75">
      <c r="A1217" s="7"/>
      <c r="B1217" s="7"/>
      <c r="C1217" s="7"/>
      <c r="D1217" s="7"/>
      <c r="E1217" s="45"/>
      <c r="F1217" s="372"/>
    </row>
    <row r="1218" spans="1:6" ht="12.75">
      <c r="A1218" s="7"/>
      <c r="B1218" s="7"/>
      <c r="C1218" s="7"/>
      <c r="D1218" s="7"/>
      <c r="E1218" s="45"/>
      <c r="F1218" s="372"/>
    </row>
    <row r="1219" spans="1:6" ht="12.75">
      <c r="A1219" s="7"/>
      <c r="B1219" s="7"/>
      <c r="C1219" s="7"/>
      <c r="D1219" s="7"/>
      <c r="E1219" s="45"/>
      <c r="F1219" s="372"/>
    </row>
    <row r="1220" spans="1:6" ht="12.75">
      <c r="A1220" s="7"/>
      <c r="B1220" s="7"/>
      <c r="C1220" s="7"/>
      <c r="D1220" s="7"/>
      <c r="E1220" s="45"/>
      <c r="F1220" s="372"/>
    </row>
    <row r="1221" spans="1:6" ht="12.75">
      <c r="A1221" s="7"/>
      <c r="B1221" s="7"/>
      <c r="C1221" s="7"/>
      <c r="D1221" s="7"/>
      <c r="E1221" s="45"/>
      <c r="F1221" s="372"/>
    </row>
    <row r="1222" spans="1:6" ht="12.75">
      <c r="A1222" s="7"/>
      <c r="B1222" s="7"/>
      <c r="C1222" s="7"/>
      <c r="D1222" s="7"/>
      <c r="E1222" s="45"/>
      <c r="F1222" s="372"/>
    </row>
    <row r="1223" spans="1:6" ht="12.75">
      <c r="A1223" s="7"/>
      <c r="B1223" s="7"/>
      <c r="C1223" s="7"/>
      <c r="D1223" s="7"/>
      <c r="E1223" s="45"/>
      <c r="F1223" s="372"/>
    </row>
    <row r="1224" spans="1:6" ht="12.75">
      <c r="A1224" s="7"/>
      <c r="B1224" s="7"/>
      <c r="C1224" s="7"/>
      <c r="D1224" s="7"/>
      <c r="E1224" s="45"/>
      <c r="F1224" s="372"/>
    </row>
    <row r="1225" spans="1:6" ht="12.75">
      <c r="A1225" s="7"/>
      <c r="B1225" s="7"/>
      <c r="C1225" s="7"/>
      <c r="D1225" s="7"/>
      <c r="E1225" s="45"/>
      <c r="F1225" s="372"/>
    </row>
    <row r="1226" spans="1:6" ht="12.75">
      <c r="A1226" s="7"/>
      <c r="B1226" s="7"/>
      <c r="C1226" s="7"/>
      <c r="D1226" s="7"/>
      <c r="E1226" s="45"/>
      <c r="F1226" s="372"/>
    </row>
    <row r="1227" spans="1:6" ht="12.75">
      <c r="A1227" s="7"/>
      <c r="B1227" s="7"/>
      <c r="C1227" s="7"/>
      <c r="D1227" s="7"/>
      <c r="E1227" s="45"/>
      <c r="F1227" s="372"/>
    </row>
    <row r="1228" spans="1:6" ht="12.75">
      <c r="A1228" s="7"/>
      <c r="B1228" s="7"/>
      <c r="C1228" s="7"/>
      <c r="D1228" s="7"/>
      <c r="E1228" s="45"/>
      <c r="F1228" s="372"/>
    </row>
    <row r="1229" spans="1:6" ht="12.75">
      <c r="A1229" s="7"/>
      <c r="B1229" s="7"/>
      <c r="C1229" s="7"/>
      <c r="D1229" s="7"/>
      <c r="E1229" s="45"/>
      <c r="F1229" s="372"/>
    </row>
    <row r="1230" spans="1:6" ht="12.75">
      <c r="A1230" s="7"/>
      <c r="B1230" s="7"/>
      <c r="C1230" s="7"/>
      <c r="D1230" s="7"/>
      <c r="E1230" s="45"/>
      <c r="F1230" s="372"/>
    </row>
    <row r="1231" spans="1:6" ht="12.75">
      <c r="A1231" s="7"/>
      <c r="B1231" s="7"/>
      <c r="C1231" s="7"/>
      <c r="D1231" s="7"/>
      <c r="E1231" s="45"/>
      <c r="F1231" s="372"/>
    </row>
    <row r="1232" spans="1:6" ht="12.75">
      <c r="A1232" s="7"/>
      <c r="B1232" s="7"/>
      <c r="C1232" s="7"/>
      <c r="D1232" s="7"/>
      <c r="E1232" s="45"/>
      <c r="F1232" s="372"/>
    </row>
    <row r="1233" spans="1:6" ht="12.75">
      <c r="A1233" s="7"/>
      <c r="B1233" s="7"/>
      <c r="C1233" s="7"/>
      <c r="D1233" s="7"/>
      <c r="E1233" s="45"/>
      <c r="F1233" s="372"/>
    </row>
    <row r="1234" spans="1:6" ht="12.75">
      <c r="A1234" s="7"/>
      <c r="B1234" s="7"/>
      <c r="C1234" s="7"/>
      <c r="D1234" s="7"/>
      <c r="E1234" s="45"/>
      <c r="F1234" s="372"/>
    </row>
    <row r="1235" spans="1:6" ht="12.75">
      <c r="A1235" s="7"/>
      <c r="B1235" s="7"/>
      <c r="C1235" s="7"/>
      <c r="D1235" s="7"/>
      <c r="E1235" s="45"/>
      <c r="F1235" s="372"/>
    </row>
    <row r="1236" spans="1:6" ht="12.75">
      <c r="A1236" s="7"/>
      <c r="B1236" s="7"/>
      <c r="C1236" s="7"/>
      <c r="D1236" s="7"/>
      <c r="E1236" s="45"/>
      <c r="F1236" s="372"/>
    </row>
    <row r="1237" spans="1:6" ht="12.75">
      <c r="A1237" s="7"/>
      <c r="B1237" s="7"/>
      <c r="C1237" s="7"/>
      <c r="D1237" s="7"/>
      <c r="E1237" s="45"/>
      <c r="F1237" s="372"/>
    </row>
    <row r="1238" spans="1:6" ht="12.75">
      <c r="A1238" s="7"/>
      <c r="B1238" s="7"/>
      <c r="C1238" s="7"/>
      <c r="D1238" s="7"/>
      <c r="E1238" s="45"/>
      <c r="F1238" s="372"/>
    </row>
    <row r="1239" spans="1:6" ht="12.75">
      <c r="A1239" s="7"/>
      <c r="B1239" s="7"/>
      <c r="C1239" s="7"/>
      <c r="D1239" s="7"/>
      <c r="E1239" s="45"/>
      <c r="F1239" s="372"/>
    </row>
    <row r="1240" spans="1:6" ht="12.75">
      <c r="A1240" s="7"/>
      <c r="B1240" s="7"/>
      <c r="C1240" s="7"/>
      <c r="D1240" s="7"/>
      <c r="E1240" s="45"/>
      <c r="F1240" s="372"/>
    </row>
    <row r="1241" spans="1:6" ht="12.75">
      <c r="A1241" s="7"/>
      <c r="B1241" s="7"/>
      <c r="C1241" s="7"/>
      <c r="D1241" s="7"/>
      <c r="E1241" s="45"/>
      <c r="F1241" s="372"/>
    </row>
    <row r="1242" spans="1:6" ht="12.75">
      <c r="A1242" s="7"/>
      <c r="B1242" s="7"/>
      <c r="C1242" s="7"/>
      <c r="D1242" s="7"/>
      <c r="E1242" s="45"/>
      <c r="F1242" s="372"/>
    </row>
    <row r="1243" spans="1:6" ht="12.75">
      <c r="A1243" s="7"/>
      <c r="B1243" s="7"/>
      <c r="C1243" s="7"/>
      <c r="D1243" s="7"/>
      <c r="E1243" s="45"/>
      <c r="F1243" s="372"/>
    </row>
    <row r="1244" spans="1:6" ht="12.75">
      <c r="A1244" s="7"/>
      <c r="B1244" s="7"/>
      <c r="C1244" s="7"/>
      <c r="D1244" s="7"/>
      <c r="E1244" s="45"/>
      <c r="F1244" s="372"/>
    </row>
    <row r="1245" spans="1:6" ht="12.75">
      <c r="A1245" s="7"/>
      <c r="B1245" s="7"/>
      <c r="C1245" s="7"/>
      <c r="D1245" s="7"/>
      <c r="E1245" s="45"/>
      <c r="F1245" s="372"/>
    </row>
    <row r="1246" spans="1:6" ht="12.75">
      <c r="A1246" s="7"/>
      <c r="B1246" s="7"/>
      <c r="C1246" s="7"/>
      <c r="D1246" s="7"/>
      <c r="E1246" s="45"/>
      <c r="F1246" s="372"/>
    </row>
    <row r="1247" spans="1:6" ht="12.75">
      <c r="A1247" s="7"/>
      <c r="B1247" s="7"/>
      <c r="C1247" s="7"/>
      <c r="D1247" s="7"/>
      <c r="E1247" s="45"/>
      <c r="F1247" s="372"/>
    </row>
    <row r="1248" spans="1:6" ht="12.75">
      <c r="A1248" s="7"/>
      <c r="B1248" s="7"/>
      <c r="C1248" s="7"/>
      <c r="D1248" s="7"/>
      <c r="E1248" s="45"/>
      <c r="F1248" s="372"/>
    </row>
    <row r="1249" spans="1:6" ht="12.75">
      <c r="A1249" s="7"/>
      <c r="B1249" s="7"/>
      <c r="C1249" s="7"/>
      <c r="D1249" s="7"/>
      <c r="E1249" s="45"/>
      <c r="F1249" s="372"/>
    </row>
    <row r="1250" spans="1:6" ht="12.75">
      <c r="A1250" s="7"/>
      <c r="B1250" s="7"/>
      <c r="C1250" s="7"/>
      <c r="D1250" s="7"/>
      <c r="E1250" s="45"/>
      <c r="F1250" s="372"/>
    </row>
    <row r="1251" spans="1:6" ht="12.75">
      <c r="A1251" s="7"/>
      <c r="B1251" s="7"/>
      <c r="C1251" s="7"/>
      <c r="D1251" s="7"/>
      <c r="E1251" s="45"/>
      <c r="F1251" s="372"/>
    </row>
    <row r="1252" spans="1:6" ht="12.75">
      <c r="A1252" s="7"/>
      <c r="B1252" s="7"/>
      <c r="C1252" s="7"/>
      <c r="D1252" s="7"/>
      <c r="E1252" s="45"/>
      <c r="F1252" s="372"/>
    </row>
    <row r="1253" spans="1:6" ht="12.75">
      <c r="A1253" s="7"/>
      <c r="B1253" s="7"/>
      <c r="C1253" s="7"/>
      <c r="D1253" s="7"/>
      <c r="E1253" s="45"/>
      <c r="F1253" s="372"/>
    </row>
    <row r="1254" spans="1:6" ht="12.75">
      <c r="A1254" s="7"/>
      <c r="B1254" s="7"/>
      <c r="C1254" s="7"/>
      <c r="D1254" s="7"/>
      <c r="E1254" s="45"/>
      <c r="F1254" s="372"/>
    </row>
    <row r="1255" spans="1:6" ht="12.75">
      <c r="A1255" s="7"/>
      <c r="B1255" s="7"/>
      <c r="C1255" s="7"/>
      <c r="D1255" s="7"/>
      <c r="E1255" s="45"/>
      <c r="F1255" s="372"/>
    </row>
    <row r="1256" spans="1:6" ht="12.75">
      <c r="A1256" s="7"/>
      <c r="B1256" s="7"/>
      <c r="C1256" s="7"/>
      <c r="D1256" s="7"/>
      <c r="E1256" s="45"/>
      <c r="F1256" s="372"/>
    </row>
    <row r="1257" spans="1:6" ht="12.75">
      <c r="A1257" s="7"/>
      <c r="B1257" s="7"/>
      <c r="C1257" s="7"/>
      <c r="D1257" s="7"/>
      <c r="E1257" s="45"/>
      <c r="F1257" s="372"/>
    </row>
    <row r="1258" spans="1:6" ht="12.75">
      <c r="A1258" s="7"/>
      <c r="B1258" s="7"/>
      <c r="C1258" s="7"/>
      <c r="D1258" s="7"/>
      <c r="E1258" s="45"/>
      <c r="F1258" s="372"/>
    </row>
    <row r="1259" spans="1:6" ht="12.75">
      <c r="A1259" s="7"/>
      <c r="B1259" s="7"/>
      <c r="C1259" s="7"/>
      <c r="D1259" s="7"/>
      <c r="E1259" s="45"/>
      <c r="F1259" s="372"/>
    </row>
    <row r="1260" spans="1:6" ht="12.75">
      <c r="A1260" s="7"/>
      <c r="B1260" s="7"/>
      <c r="C1260" s="7"/>
      <c r="D1260" s="7"/>
      <c r="E1260" s="45"/>
      <c r="F1260" s="372"/>
    </row>
    <row r="1261" spans="1:6" ht="12.75">
      <c r="A1261" s="7"/>
      <c r="B1261" s="7"/>
      <c r="C1261" s="7"/>
      <c r="D1261" s="7"/>
      <c r="E1261" s="45"/>
      <c r="F1261" s="372"/>
    </row>
    <row r="1262" spans="1:6" ht="12.75">
      <c r="A1262" s="7"/>
      <c r="B1262" s="7"/>
      <c r="C1262" s="7"/>
      <c r="D1262" s="7"/>
      <c r="E1262" s="45"/>
      <c r="F1262" s="372"/>
    </row>
    <row r="1263" spans="1:6" ht="12.75">
      <c r="A1263" s="7"/>
      <c r="B1263" s="7"/>
      <c r="C1263" s="7"/>
      <c r="D1263" s="7"/>
      <c r="E1263" s="45"/>
      <c r="F1263" s="372"/>
    </row>
    <row r="1264" spans="1:6" ht="12.75">
      <c r="A1264" s="7"/>
      <c r="B1264" s="7"/>
      <c r="C1264" s="7"/>
      <c r="D1264" s="7"/>
      <c r="E1264" s="45"/>
      <c r="F1264" s="372"/>
    </row>
    <row r="1265" spans="1:6" ht="12.75">
      <c r="A1265" s="7"/>
      <c r="B1265" s="7"/>
      <c r="C1265" s="7"/>
      <c r="D1265" s="7"/>
      <c r="E1265" s="45"/>
      <c r="F1265" s="372"/>
    </row>
    <row r="1266" spans="1:6" ht="12.75">
      <c r="A1266" s="7"/>
      <c r="B1266" s="7"/>
      <c r="C1266" s="7"/>
      <c r="D1266" s="7"/>
      <c r="E1266" s="45"/>
      <c r="F1266" s="372"/>
    </row>
    <row r="1267" spans="1:6" ht="12.75">
      <c r="A1267" s="7"/>
      <c r="B1267" s="7"/>
      <c r="C1267" s="7"/>
      <c r="D1267" s="7"/>
      <c r="E1267" s="45"/>
      <c r="F1267" s="372"/>
    </row>
    <row r="1268" spans="1:6" ht="12.75">
      <c r="A1268" s="7"/>
      <c r="B1268" s="7"/>
      <c r="C1268" s="7"/>
      <c r="D1268" s="7"/>
      <c r="E1268" s="45"/>
      <c r="F1268" s="372"/>
    </row>
    <row r="1269" spans="1:6" ht="12.75">
      <c r="A1269" s="7"/>
      <c r="B1269" s="7"/>
      <c r="C1269" s="7"/>
      <c r="D1269" s="7"/>
      <c r="E1269" s="45"/>
      <c r="F1269" s="372"/>
    </row>
    <row r="1270" spans="1:6" ht="12.75">
      <c r="A1270" s="7"/>
      <c r="B1270" s="7"/>
      <c r="C1270" s="7"/>
      <c r="D1270" s="7"/>
      <c r="E1270" s="45"/>
      <c r="F1270" s="372"/>
    </row>
    <row r="1271" spans="1:6" ht="12.75">
      <c r="A1271" s="7"/>
      <c r="B1271" s="7"/>
      <c r="C1271" s="7"/>
      <c r="D1271" s="7"/>
      <c r="E1271" s="45"/>
      <c r="F1271" s="372"/>
    </row>
    <row r="1272" spans="1:6" ht="12.75">
      <c r="A1272" s="7"/>
      <c r="B1272" s="7"/>
      <c r="C1272" s="7"/>
      <c r="D1272" s="7"/>
      <c r="E1272" s="45"/>
      <c r="F1272" s="372"/>
    </row>
    <row r="1273" spans="1:6" ht="12.75">
      <c r="A1273" s="7"/>
      <c r="B1273" s="7"/>
      <c r="C1273" s="7"/>
      <c r="D1273" s="7"/>
      <c r="E1273" s="45"/>
      <c r="F1273" s="372"/>
    </row>
    <row r="1274" spans="1:6" ht="12.75">
      <c r="A1274" s="7"/>
      <c r="B1274" s="7"/>
      <c r="C1274" s="7"/>
      <c r="D1274" s="7"/>
      <c r="E1274" s="45"/>
      <c r="F1274" s="372"/>
    </row>
    <row r="1275" spans="1:6" ht="12.75">
      <c r="A1275" s="7"/>
      <c r="B1275" s="7"/>
      <c r="C1275" s="7"/>
      <c r="D1275" s="7"/>
      <c r="E1275" s="45"/>
      <c r="F1275" s="372"/>
    </row>
    <row r="1276" spans="1:6" ht="12.75">
      <c r="A1276" s="7"/>
      <c r="B1276" s="7"/>
      <c r="C1276" s="7"/>
      <c r="D1276" s="7"/>
      <c r="E1276" s="45"/>
      <c r="F1276" s="372"/>
    </row>
    <row r="1277" spans="1:6" ht="12.75">
      <c r="A1277" s="7"/>
      <c r="B1277" s="7"/>
      <c r="C1277" s="7"/>
      <c r="D1277" s="7"/>
      <c r="E1277" s="45"/>
      <c r="F1277" s="372"/>
    </row>
    <row r="1278" spans="1:6" ht="12.75">
      <c r="A1278" s="7"/>
      <c r="B1278" s="7"/>
      <c r="C1278" s="7"/>
      <c r="D1278" s="7"/>
      <c r="E1278" s="45"/>
      <c r="F1278" s="372"/>
    </row>
    <row r="1279" spans="1:6" ht="12.75">
      <c r="A1279" s="7"/>
      <c r="B1279" s="7"/>
      <c r="C1279" s="7"/>
      <c r="D1279" s="7"/>
      <c r="E1279" s="45"/>
      <c r="F1279" s="372"/>
    </row>
    <row r="1280" spans="1:6" ht="12.75">
      <c r="A1280" s="7"/>
      <c r="B1280" s="7"/>
      <c r="C1280" s="7"/>
      <c r="D1280" s="7"/>
      <c r="E1280" s="45"/>
      <c r="F1280" s="372"/>
    </row>
    <row r="1281" spans="1:6" ht="12.75">
      <c r="A1281" s="7"/>
      <c r="B1281" s="7"/>
      <c r="C1281" s="7"/>
      <c r="D1281" s="7"/>
      <c r="E1281" s="45"/>
      <c r="F1281" s="372"/>
    </row>
    <row r="1282" spans="1:6" ht="12.75">
      <c r="A1282" s="7"/>
      <c r="B1282" s="7"/>
      <c r="C1282" s="7"/>
      <c r="D1282" s="7"/>
      <c r="E1282" s="45"/>
      <c r="F1282" s="372"/>
    </row>
    <row r="1283" spans="1:6" ht="12.75">
      <c r="A1283" s="7"/>
      <c r="B1283" s="7"/>
      <c r="C1283" s="7"/>
      <c r="D1283" s="7"/>
      <c r="E1283" s="45"/>
      <c r="F1283" s="372"/>
    </row>
    <row r="1284" spans="1:6" ht="12.75">
      <c r="A1284" s="7"/>
      <c r="B1284" s="7"/>
      <c r="C1284" s="7"/>
      <c r="D1284" s="7"/>
      <c r="E1284" s="45"/>
      <c r="F1284" s="372"/>
    </row>
    <row r="1285" spans="1:6" ht="12.75">
      <c r="A1285" s="7"/>
      <c r="B1285" s="7"/>
      <c r="C1285" s="7"/>
      <c r="D1285" s="7"/>
      <c r="E1285" s="45"/>
      <c r="F1285" s="372"/>
    </row>
    <row r="1286" spans="1:6" ht="12.75">
      <c r="A1286" s="7"/>
      <c r="B1286" s="7"/>
      <c r="C1286" s="7"/>
      <c r="D1286" s="7"/>
      <c r="E1286" s="45"/>
      <c r="F1286" s="372"/>
    </row>
    <row r="1287" spans="1:6" ht="12.75">
      <c r="A1287" s="7"/>
      <c r="B1287" s="7"/>
      <c r="C1287" s="7"/>
      <c r="D1287" s="7"/>
      <c r="E1287" s="45"/>
      <c r="F1287" s="372"/>
    </row>
    <row r="1288" spans="1:6" ht="12.75">
      <c r="A1288" s="7"/>
      <c r="B1288" s="7"/>
      <c r="C1288" s="7"/>
      <c r="D1288" s="7"/>
      <c r="E1288" s="45"/>
      <c r="F1288" s="372"/>
    </row>
    <row r="1289" spans="1:6" ht="12.75">
      <c r="A1289" s="7"/>
      <c r="B1289" s="7"/>
      <c r="C1289" s="7"/>
      <c r="D1289" s="7"/>
      <c r="E1289" s="45"/>
      <c r="F1289" s="372"/>
    </row>
    <row r="1290" spans="1:6" ht="12.75">
      <c r="A1290" s="7"/>
      <c r="B1290" s="7"/>
      <c r="C1290" s="7"/>
      <c r="D1290" s="7"/>
      <c r="E1290" s="45"/>
      <c r="F1290" s="372"/>
    </row>
    <row r="1291" spans="1:6" ht="12.75">
      <c r="A1291" s="7"/>
      <c r="B1291" s="7"/>
      <c r="C1291" s="7"/>
      <c r="D1291" s="7"/>
      <c r="E1291" s="45"/>
      <c r="F1291" s="372"/>
    </row>
    <row r="1292" spans="1:6" ht="12.75">
      <c r="A1292" s="7"/>
      <c r="B1292" s="7"/>
      <c r="C1292" s="7"/>
      <c r="D1292" s="7"/>
      <c r="E1292" s="45"/>
      <c r="F1292" s="372"/>
    </row>
    <row r="1293" spans="1:6" ht="12.75">
      <c r="A1293" s="7"/>
      <c r="B1293" s="7"/>
      <c r="C1293" s="7"/>
      <c r="D1293" s="7"/>
      <c r="E1293" s="45"/>
      <c r="F1293" s="372"/>
    </row>
    <row r="1294" spans="1:6" ht="12.75">
      <c r="A1294" s="7"/>
      <c r="B1294" s="7"/>
      <c r="C1294" s="7"/>
      <c r="D1294" s="7"/>
      <c r="E1294" s="45"/>
      <c r="F1294" s="372"/>
    </row>
    <row r="1295" spans="1:6" ht="12.75">
      <c r="A1295" s="7"/>
      <c r="B1295" s="7"/>
      <c r="C1295" s="7"/>
      <c r="D1295" s="7"/>
      <c r="E1295" s="45"/>
      <c r="F1295" s="372"/>
    </row>
    <row r="1296" spans="1:6" ht="12.75">
      <c r="A1296" s="7"/>
      <c r="B1296" s="7"/>
      <c r="C1296" s="7"/>
      <c r="D1296" s="7"/>
      <c r="E1296" s="45"/>
      <c r="F1296" s="372"/>
    </row>
    <row r="1297" spans="1:6" ht="12.75">
      <c r="A1297" s="7"/>
      <c r="B1297" s="7"/>
      <c r="C1297" s="7"/>
      <c r="D1297" s="7"/>
      <c r="E1297" s="45"/>
      <c r="F1297" s="372"/>
    </row>
    <row r="1298" spans="1:6" ht="12.75">
      <c r="A1298" s="7"/>
      <c r="B1298" s="7"/>
      <c r="C1298" s="7"/>
      <c r="D1298" s="7"/>
      <c r="E1298" s="45"/>
      <c r="F1298" s="372"/>
    </row>
    <row r="1299" spans="1:6" ht="12.75">
      <c r="A1299" s="7"/>
      <c r="B1299" s="7"/>
      <c r="C1299" s="7"/>
      <c r="D1299" s="7"/>
      <c r="E1299" s="45"/>
      <c r="F1299" s="372"/>
    </row>
    <row r="1300" spans="1:6" ht="12.75">
      <c r="A1300" s="7"/>
      <c r="B1300" s="7"/>
      <c r="C1300" s="7"/>
      <c r="D1300" s="7"/>
      <c r="E1300" s="45"/>
      <c r="F1300" s="372"/>
    </row>
    <row r="1301" spans="1:6" ht="12.75">
      <c r="A1301" s="7"/>
      <c r="B1301" s="7"/>
      <c r="C1301" s="7"/>
      <c r="D1301" s="7"/>
      <c r="E1301" s="45"/>
      <c r="F1301" s="372"/>
    </row>
    <row r="1302" spans="1:6" ht="12.75">
      <c r="A1302" s="7"/>
      <c r="B1302" s="7"/>
      <c r="C1302" s="7"/>
      <c r="D1302" s="7"/>
      <c r="E1302" s="45"/>
      <c r="F1302" s="372"/>
    </row>
    <row r="1303" spans="1:6" ht="12.75">
      <c r="A1303" s="7"/>
      <c r="B1303" s="7"/>
      <c r="C1303" s="7"/>
      <c r="D1303" s="7"/>
      <c r="E1303" s="45"/>
      <c r="F1303" s="372"/>
    </row>
    <row r="1304" spans="1:6" ht="12.75">
      <c r="A1304" s="7"/>
      <c r="B1304" s="7"/>
      <c r="C1304" s="7"/>
      <c r="D1304" s="7"/>
      <c r="E1304" s="45"/>
      <c r="F1304" s="372"/>
    </row>
    <row r="1305" spans="1:6" ht="12.75">
      <c r="A1305" s="7"/>
      <c r="B1305" s="7"/>
      <c r="C1305" s="7"/>
      <c r="D1305" s="7"/>
      <c r="E1305" s="45"/>
      <c r="F1305" s="372"/>
    </row>
    <row r="1306" spans="1:6" ht="12.75">
      <c r="A1306" s="7"/>
      <c r="B1306" s="7"/>
      <c r="C1306" s="7"/>
      <c r="D1306" s="7"/>
      <c r="E1306" s="45"/>
      <c r="F1306" s="372"/>
    </row>
    <row r="1307" spans="1:6" ht="12.75">
      <c r="A1307" s="7"/>
      <c r="B1307" s="7"/>
      <c r="C1307" s="7"/>
      <c r="D1307" s="7"/>
      <c r="E1307" s="45"/>
      <c r="F1307" s="372"/>
    </row>
    <row r="1308" spans="1:6" ht="12.75">
      <c r="A1308" s="7"/>
      <c r="B1308" s="7"/>
      <c r="C1308" s="7"/>
      <c r="D1308" s="7"/>
      <c r="E1308" s="45"/>
      <c r="F1308" s="372"/>
    </row>
    <row r="1309" spans="1:6" ht="12.75">
      <c r="A1309" s="7"/>
      <c r="B1309" s="7"/>
      <c r="C1309" s="7"/>
      <c r="D1309" s="7"/>
      <c r="E1309" s="45"/>
      <c r="F1309" s="372"/>
    </row>
    <row r="1310" spans="1:6" ht="12.75">
      <c r="A1310" s="7"/>
      <c r="B1310" s="7"/>
      <c r="C1310" s="7"/>
      <c r="D1310" s="7"/>
      <c r="E1310" s="45"/>
      <c r="F1310" s="372"/>
    </row>
    <row r="1311" spans="1:6" ht="12.75">
      <c r="A1311" s="7"/>
      <c r="B1311" s="7"/>
      <c r="C1311" s="7"/>
      <c r="D1311" s="7"/>
      <c r="E1311" s="45"/>
      <c r="F1311" s="372"/>
    </row>
    <row r="1312" spans="1:6" ht="12.75">
      <c r="A1312" s="7"/>
      <c r="B1312" s="7"/>
      <c r="C1312" s="7"/>
      <c r="D1312" s="7"/>
      <c r="E1312" s="45"/>
      <c r="F1312" s="372"/>
    </row>
    <row r="1313" spans="1:6" ht="12.75">
      <c r="A1313" s="7"/>
      <c r="B1313" s="7"/>
      <c r="C1313" s="7"/>
      <c r="D1313" s="7"/>
      <c r="E1313" s="45"/>
      <c r="F1313" s="372"/>
    </row>
    <row r="1314" spans="1:6" ht="12.75">
      <c r="A1314" s="7"/>
      <c r="B1314" s="7"/>
      <c r="C1314" s="7"/>
      <c r="D1314" s="7"/>
      <c r="E1314" s="45"/>
      <c r="F1314" s="372"/>
    </row>
    <row r="1315" spans="1:6" ht="12.75">
      <c r="A1315" s="7"/>
      <c r="B1315" s="7"/>
      <c r="C1315" s="7"/>
      <c r="D1315" s="7"/>
      <c r="E1315" s="45"/>
      <c r="F1315" s="372"/>
    </row>
    <row r="1316" spans="1:6" ht="12.75">
      <c r="A1316" s="7"/>
      <c r="B1316" s="7"/>
      <c r="C1316" s="7"/>
      <c r="D1316" s="7"/>
      <c r="E1316" s="45"/>
      <c r="F1316" s="372"/>
    </row>
    <row r="1317" spans="1:6" ht="12.75">
      <c r="A1317" s="7"/>
      <c r="B1317" s="7"/>
      <c r="C1317" s="7"/>
      <c r="D1317" s="7"/>
      <c r="E1317" s="45"/>
      <c r="F1317" s="372"/>
    </row>
    <row r="1318" spans="1:6" ht="12.75">
      <c r="A1318" s="7"/>
      <c r="B1318" s="7"/>
      <c r="C1318" s="7"/>
      <c r="D1318" s="7"/>
      <c r="E1318" s="45"/>
      <c r="F1318" s="372"/>
    </row>
    <row r="1319" spans="1:6" ht="12.75">
      <c r="A1319" s="7"/>
      <c r="B1319" s="7"/>
      <c r="C1319" s="7"/>
      <c r="D1319" s="7"/>
      <c r="E1319" s="45"/>
      <c r="F1319" s="372"/>
    </row>
    <row r="1320" spans="1:6" ht="12.75">
      <c r="A1320" s="7"/>
      <c r="B1320" s="7"/>
      <c r="C1320" s="7"/>
      <c r="D1320" s="7"/>
      <c r="E1320" s="45"/>
      <c r="F1320" s="372"/>
    </row>
    <row r="1321" spans="1:6" ht="12.75">
      <c r="A1321" s="7"/>
      <c r="B1321" s="7"/>
      <c r="C1321" s="7"/>
      <c r="D1321" s="7"/>
      <c r="E1321" s="45"/>
      <c r="F1321" s="372"/>
    </row>
    <row r="1322" spans="1:6" ht="12.75">
      <c r="A1322" s="7"/>
      <c r="B1322" s="7"/>
      <c r="C1322" s="7"/>
      <c r="D1322" s="7"/>
      <c r="E1322" s="45"/>
      <c r="F1322" s="372"/>
    </row>
    <row r="1323" spans="1:6" ht="12.75">
      <c r="A1323" s="7"/>
      <c r="B1323" s="7"/>
      <c r="C1323" s="7"/>
      <c r="D1323" s="7"/>
      <c r="E1323" s="45"/>
      <c r="F1323" s="372"/>
    </row>
    <row r="1324" spans="1:6" ht="12.75">
      <c r="A1324" s="7"/>
      <c r="B1324" s="7"/>
      <c r="C1324" s="7"/>
      <c r="D1324" s="7"/>
      <c r="E1324" s="45"/>
      <c r="F1324" s="372"/>
    </row>
    <row r="1325" spans="1:6" ht="12.75">
      <c r="A1325" s="7"/>
      <c r="B1325" s="7"/>
      <c r="C1325" s="7"/>
      <c r="D1325" s="7"/>
      <c r="E1325" s="45"/>
      <c r="F1325" s="372"/>
    </row>
    <row r="1326" spans="1:6" ht="12.75">
      <c r="A1326" s="7"/>
      <c r="B1326" s="7"/>
      <c r="C1326" s="7"/>
      <c r="D1326" s="7"/>
      <c r="E1326" s="45"/>
      <c r="F1326" s="372"/>
    </row>
    <row r="1327" spans="1:6" ht="12.75">
      <c r="A1327" s="7"/>
      <c r="B1327" s="7"/>
      <c r="C1327" s="7"/>
      <c r="D1327" s="7"/>
      <c r="E1327" s="45"/>
      <c r="F1327" s="372"/>
    </row>
    <row r="1328" spans="1:6" ht="12.75">
      <c r="A1328" s="7"/>
      <c r="B1328" s="7"/>
      <c r="C1328" s="7"/>
      <c r="D1328" s="7"/>
      <c r="E1328" s="45"/>
      <c r="F1328" s="372"/>
    </row>
    <row r="1329" spans="1:6" ht="12.75">
      <c r="A1329" s="7"/>
      <c r="B1329" s="7"/>
      <c r="C1329" s="7"/>
      <c r="D1329" s="7"/>
      <c r="E1329" s="45"/>
      <c r="F1329" s="372"/>
    </row>
    <row r="1330" spans="1:6" ht="12.75">
      <c r="A1330" s="7"/>
      <c r="B1330" s="7"/>
      <c r="C1330" s="7"/>
      <c r="D1330" s="7"/>
      <c r="E1330" s="45"/>
      <c r="F1330" s="372"/>
    </row>
    <row r="1331" spans="1:6" ht="12.75">
      <c r="A1331" s="7"/>
      <c r="B1331" s="7"/>
      <c r="C1331" s="7"/>
      <c r="D1331" s="7"/>
      <c r="E1331" s="45"/>
      <c r="F1331" s="372"/>
    </row>
    <row r="1332" spans="1:6" ht="12.75">
      <c r="A1332" s="7"/>
      <c r="B1332" s="7"/>
      <c r="C1332" s="7"/>
      <c r="D1332" s="7"/>
      <c r="E1332" s="45"/>
      <c r="F1332" s="372"/>
    </row>
    <row r="1333" spans="1:6" ht="12.75">
      <c r="A1333" s="7"/>
      <c r="B1333" s="7"/>
      <c r="C1333" s="7"/>
      <c r="D1333" s="7"/>
      <c r="E1333" s="45"/>
      <c r="F1333" s="372"/>
    </row>
    <row r="1334" spans="1:6" ht="12.75">
      <c r="A1334" s="7"/>
      <c r="B1334" s="7"/>
      <c r="C1334" s="7"/>
      <c r="D1334" s="7"/>
      <c r="E1334" s="45"/>
      <c r="F1334" s="372"/>
    </row>
    <row r="1335" spans="1:6" ht="12.75">
      <c r="A1335" s="7"/>
      <c r="B1335" s="7"/>
      <c r="C1335" s="7"/>
      <c r="D1335" s="7"/>
      <c r="E1335" s="45"/>
      <c r="F1335" s="372"/>
    </row>
    <row r="1336" spans="1:6" ht="12.75">
      <c r="A1336" s="7"/>
      <c r="B1336" s="7"/>
      <c r="C1336" s="7"/>
      <c r="D1336" s="7"/>
      <c r="E1336" s="45"/>
      <c r="F1336" s="372"/>
    </row>
    <row r="1337" spans="1:6" ht="12.75">
      <c r="A1337" s="7"/>
      <c r="B1337" s="7"/>
      <c r="C1337" s="7"/>
      <c r="D1337" s="7"/>
      <c r="E1337" s="45"/>
      <c r="F1337" s="372"/>
    </row>
    <row r="1338" spans="1:6" ht="12.75">
      <c r="A1338" s="7"/>
      <c r="B1338" s="7"/>
      <c r="C1338" s="7"/>
      <c r="D1338" s="7"/>
      <c r="E1338" s="45"/>
      <c r="F1338" s="372"/>
    </row>
    <row r="1339" spans="1:6" ht="12.75">
      <c r="A1339" s="7"/>
      <c r="B1339" s="7"/>
      <c r="C1339" s="7"/>
      <c r="D1339" s="7"/>
      <c r="E1339" s="45"/>
      <c r="F1339" s="372"/>
    </row>
    <row r="1340" spans="1:6" ht="12.75">
      <c r="A1340" s="7"/>
      <c r="B1340" s="7"/>
      <c r="C1340" s="7"/>
      <c r="D1340" s="7"/>
      <c r="E1340" s="45"/>
      <c r="F1340" s="372"/>
    </row>
    <row r="1341" spans="1:6" ht="12.75">
      <c r="A1341" s="7"/>
      <c r="B1341" s="7"/>
      <c r="C1341" s="7"/>
      <c r="D1341" s="7"/>
      <c r="E1341" s="45"/>
      <c r="F1341" s="372"/>
    </row>
    <row r="1342" spans="1:6" ht="12.75">
      <c r="A1342" s="7"/>
      <c r="B1342" s="7"/>
      <c r="C1342" s="7"/>
      <c r="D1342" s="7"/>
      <c r="E1342" s="45"/>
      <c r="F1342" s="372"/>
    </row>
    <row r="1343" spans="1:6" ht="12.75">
      <c r="A1343" s="7"/>
      <c r="B1343" s="7"/>
      <c r="C1343" s="7"/>
      <c r="D1343" s="7"/>
      <c r="E1343" s="45"/>
      <c r="F1343" s="372"/>
    </row>
    <row r="1344" spans="1:6" ht="12.75">
      <c r="A1344" s="7"/>
      <c r="B1344" s="7"/>
      <c r="C1344" s="7"/>
      <c r="D1344" s="7"/>
      <c r="E1344" s="45"/>
      <c r="F1344" s="372"/>
    </row>
    <row r="1345" spans="1:6" ht="12.75">
      <c r="A1345" s="7"/>
      <c r="B1345" s="7"/>
      <c r="C1345" s="7"/>
      <c r="D1345" s="7"/>
      <c r="E1345" s="45"/>
      <c r="F1345" s="372"/>
    </row>
    <row r="1346" spans="1:6" ht="12.75">
      <c r="A1346" s="7"/>
      <c r="B1346" s="7"/>
      <c r="C1346" s="7"/>
      <c r="D1346" s="7"/>
      <c r="E1346" s="45"/>
      <c r="F1346" s="372"/>
    </row>
    <row r="1347" spans="1:6" ht="12.75">
      <c r="A1347" s="7"/>
      <c r="B1347" s="7"/>
      <c r="C1347" s="7"/>
      <c r="D1347" s="7"/>
      <c r="E1347" s="45"/>
      <c r="F1347" s="372"/>
    </row>
    <row r="1348" spans="1:6" ht="12.75">
      <c r="A1348" s="7"/>
      <c r="B1348" s="7"/>
      <c r="C1348" s="7"/>
      <c r="D1348" s="7"/>
      <c r="E1348" s="45"/>
      <c r="F1348" s="372"/>
    </row>
    <row r="1349" spans="1:6" ht="12.75">
      <c r="A1349" s="7"/>
      <c r="B1349" s="7"/>
      <c r="C1349" s="7"/>
      <c r="D1349" s="7"/>
      <c r="E1349" s="45"/>
      <c r="F1349" s="372"/>
    </row>
    <row r="1350" spans="1:6" ht="12.75">
      <c r="A1350" s="7"/>
      <c r="B1350" s="7"/>
      <c r="C1350" s="7"/>
      <c r="D1350" s="7"/>
      <c r="E1350" s="45"/>
      <c r="F1350" s="372"/>
    </row>
    <row r="1351" spans="1:6" ht="12.75">
      <c r="A1351" s="7"/>
      <c r="B1351" s="7"/>
      <c r="C1351" s="7"/>
      <c r="D1351" s="7"/>
      <c r="E1351" s="45"/>
      <c r="F1351" s="372"/>
    </row>
    <row r="1352" spans="1:6" ht="12.75">
      <c r="A1352" s="7"/>
      <c r="B1352" s="7"/>
      <c r="C1352" s="7"/>
      <c r="D1352" s="7"/>
      <c r="E1352" s="45"/>
      <c r="F1352" s="372"/>
    </row>
    <row r="1353" spans="1:6" ht="12.75">
      <c r="A1353" s="7"/>
      <c r="B1353" s="7"/>
      <c r="C1353" s="7"/>
      <c r="D1353" s="7"/>
      <c r="E1353" s="45"/>
      <c r="F1353" s="372"/>
    </row>
    <row r="1354" spans="1:6" ht="12.75">
      <c r="A1354" s="7"/>
      <c r="B1354" s="7"/>
      <c r="C1354" s="7"/>
      <c r="D1354" s="7"/>
      <c r="E1354" s="45"/>
      <c r="F1354" s="372"/>
    </row>
    <row r="1355" spans="1:6" ht="12.75">
      <c r="A1355" s="7"/>
      <c r="B1355" s="7"/>
      <c r="C1355" s="7"/>
      <c r="D1355" s="7"/>
      <c r="E1355" s="45"/>
      <c r="F1355" s="372"/>
    </row>
    <row r="1356" spans="1:6" ht="12.75">
      <c r="A1356" s="7"/>
      <c r="B1356" s="7"/>
      <c r="C1356" s="7"/>
      <c r="D1356" s="7"/>
      <c r="E1356" s="45"/>
      <c r="F1356" s="372"/>
    </row>
    <row r="1357" spans="1:6" ht="12.75">
      <c r="A1357" s="7"/>
      <c r="B1357" s="7"/>
      <c r="C1357" s="7"/>
      <c r="D1357" s="7"/>
      <c r="E1357" s="45"/>
      <c r="F1357" s="372"/>
    </row>
    <row r="1358" spans="1:6" ht="12.75">
      <c r="A1358" s="7"/>
      <c r="B1358" s="7"/>
      <c r="C1358" s="7"/>
      <c r="D1358" s="7"/>
      <c r="E1358" s="45"/>
      <c r="F1358" s="372"/>
    </row>
    <row r="1359" spans="1:6" ht="12.75">
      <c r="A1359" s="7"/>
      <c r="B1359" s="7"/>
      <c r="C1359" s="7"/>
      <c r="D1359" s="7"/>
      <c r="E1359" s="45"/>
      <c r="F1359" s="372"/>
    </row>
    <row r="1360" spans="1:6" ht="12.75">
      <c r="A1360" s="7"/>
      <c r="B1360" s="7"/>
      <c r="C1360" s="7"/>
      <c r="D1360" s="7"/>
      <c r="E1360" s="45"/>
      <c r="F1360" s="372"/>
    </row>
    <row r="1361" spans="1:6" ht="12.75">
      <c r="A1361" s="7"/>
      <c r="B1361" s="7"/>
      <c r="C1361" s="7"/>
      <c r="D1361" s="7"/>
      <c r="E1361" s="45"/>
      <c r="F1361" s="372"/>
    </row>
    <row r="1362" spans="1:6" ht="12.75">
      <c r="A1362" s="7"/>
      <c r="B1362" s="7"/>
      <c r="C1362" s="7"/>
      <c r="D1362" s="7"/>
      <c r="E1362" s="45"/>
      <c r="F1362" s="372"/>
    </row>
    <row r="1363" spans="1:6" ht="12.75">
      <c r="A1363" s="7"/>
      <c r="B1363" s="7"/>
      <c r="C1363" s="7"/>
      <c r="D1363" s="7"/>
      <c r="E1363" s="45"/>
      <c r="F1363" s="372"/>
    </row>
    <row r="1364" spans="1:6" ht="12.75">
      <c r="A1364" s="7"/>
      <c r="B1364" s="7"/>
      <c r="C1364" s="7"/>
      <c r="D1364" s="7"/>
      <c r="E1364" s="45"/>
      <c r="F1364" s="372"/>
    </row>
    <row r="1365" spans="1:6" ht="12.75">
      <c r="A1365" s="7"/>
      <c r="B1365" s="7"/>
      <c r="C1365" s="7"/>
      <c r="D1365" s="7"/>
      <c r="E1365" s="45"/>
      <c r="F1365" s="372"/>
    </row>
    <row r="1366" spans="1:6" ht="12.75">
      <c r="A1366" s="7"/>
      <c r="B1366" s="7"/>
      <c r="C1366" s="7"/>
      <c r="D1366" s="7"/>
      <c r="E1366" s="45"/>
      <c r="F1366" s="372"/>
    </row>
    <row r="1367" spans="1:6" ht="12.75">
      <c r="A1367" s="7"/>
      <c r="B1367" s="7"/>
      <c r="C1367" s="7"/>
      <c r="D1367" s="7"/>
      <c r="E1367" s="45"/>
      <c r="F1367" s="372"/>
    </row>
    <row r="1368" spans="1:6" ht="12.75">
      <c r="A1368" s="7"/>
      <c r="B1368" s="7"/>
      <c r="C1368" s="7"/>
      <c r="D1368" s="7"/>
      <c r="E1368" s="45"/>
      <c r="F1368" s="372"/>
    </row>
    <row r="1369" spans="1:6" ht="12.75">
      <c r="A1369" s="7"/>
      <c r="B1369" s="7"/>
      <c r="C1369" s="7"/>
      <c r="D1369" s="7"/>
      <c r="E1369" s="45"/>
      <c r="F1369" s="372"/>
    </row>
    <row r="1370" spans="1:6" ht="12.75">
      <c r="A1370" s="7"/>
      <c r="B1370" s="7"/>
      <c r="C1370" s="7"/>
      <c r="D1370" s="7"/>
      <c r="E1370" s="45"/>
      <c r="F1370" s="372"/>
    </row>
    <row r="1371" spans="1:6" ht="12.75">
      <c r="A1371" s="7"/>
      <c r="B1371" s="7"/>
      <c r="C1371" s="7"/>
      <c r="D1371" s="7"/>
      <c r="E1371" s="45"/>
      <c r="F1371" s="372"/>
    </row>
    <row r="1372" spans="1:6" ht="12.75">
      <c r="A1372" s="7"/>
      <c r="B1372" s="7"/>
      <c r="C1372" s="7"/>
      <c r="D1372" s="7"/>
      <c r="E1372" s="45"/>
      <c r="F1372" s="372"/>
    </row>
    <row r="1373" spans="1:6" ht="12.75">
      <c r="A1373" s="7"/>
      <c r="B1373" s="7"/>
      <c r="C1373" s="7"/>
      <c r="D1373" s="7"/>
      <c r="E1373" s="45"/>
      <c r="F1373" s="372"/>
    </row>
    <row r="1374" spans="1:6" ht="12.75">
      <c r="A1374" s="7"/>
      <c r="B1374" s="7"/>
      <c r="C1374" s="7"/>
      <c r="D1374" s="7"/>
      <c r="E1374" s="45"/>
      <c r="F1374" s="372"/>
    </row>
    <row r="1375" spans="1:6" ht="12.75">
      <c r="A1375" s="7"/>
      <c r="B1375" s="7"/>
      <c r="C1375" s="7"/>
      <c r="D1375" s="7"/>
      <c r="E1375" s="45"/>
      <c r="F1375" s="372"/>
    </row>
    <row r="1376" spans="1:6" ht="12.75">
      <c r="A1376" s="7"/>
      <c r="B1376" s="7"/>
      <c r="C1376" s="7"/>
      <c r="D1376" s="7"/>
      <c r="E1376" s="45"/>
      <c r="F1376" s="372"/>
    </row>
    <row r="1377" spans="1:6" ht="12.75">
      <c r="A1377" s="7"/>
      <c r="B1377" s="7"/>
      <c r="C1377" s="7"/>
      <c r="D1377" s="7"/>
      <c r="E1377" s="45"/>
      <c r="F1377" s="372"/>
    </row>
    <row r="1378" spans="1:6" ht="12.75">
      <c r="A1378" s="7"/>
      <c r="B1378" s="7"/>
      <c r="C1378" s="7"/>
      <c r="D1378" s="7"/>
      <c r="E1378" s="45"/>
      <c r="F1378" s="372"/>
    </row>
    <row r="1379" spans="1:6" ht="12.75">
      <c r="A1379" s="7"/>
      <c r="B1379" s="7"/>
      <c r="C1379" s="7"/>
      <c r="D1379" s="7"/>
      <c r="E1379" s="45"/>
      <c r="F1379" s="372"/>
    </row>
    <row r="1380" spans="1:6" ht="12.75">
      <c r="A1380" s="7"/>
      <c r="B1380" s="7"/>
      <c r="C1380" s="7"/>
      <c r="D1380" s="7"/>
      <c r="E1380" s="45"/>
      <c r="F1380" s="372"/>
    </row>
    <row r="1381" spans="1:6" ht="12.75">
      <c r="A1381" s="7"/>
      <c r="B1381" s="7"/>
      <c r="C1381" s="7"/>
      <c r="D1381" s="7"/>
      <c r="E1381" s="45"/>
      <c r="F1381" s="372"/>
    </row>
    <row r="1382" spans="1:6" ht="12.75">
      <c r="A1382" s="7"/>
      <c r="B1382" s="7"/>
      <c r="C1382" s="7"/>
      <c r="D1382" s="7"/>
      <c r="E1382" s="45"/>
      <c r="F1382" s="372"/>
    </row>
    <row r="1383" spans="1:6" ht="12.75">
      <c r="A1383" s="7"/>
      <c r="B1383" s="7"/>
      <c r="C1383" s="7"/>
      <c r="D1383" s="7"/>
      <c r="E1383" s="45"/>
      <c r="F1383" s="372"/>
    </row>
    <row r="1384" spans="1:6" ht="12.75">
      <c r="A1384" s="7"/>
      <c r="B1384" s="7"/>
      <c r="C1384" s="7"/>
      <c r="D1384" s="7"/>
      <c r="E1384" s="45"/>
      <c r="F1384" s="372"/>
    </row>
    <row r="1385" spans="1:6" ht="12.75">
      <c r="A1385" s="7"/>
      <c r="B1385" s="7"/>
      <c r="C1385" s="7"/>
      <c r="D1385" s="7"/>
      <c r="E1385" s="45"/>
      <c r="F1385" s="372"/>
    </row>
    <row r="1386" spans="1:6" ht="12.75">
      <c r="A1386" s="7"/>
      <c r="B1386" s="7"/>
      <c r="C1386" s="7"/>
      <c r="D1386" s="7"/>
      <c r="E1386" s="45"/>
      <c r="F1386" s="372"/>
    </row>
    <row r="1387" spans="1:6" ht="12.75">
      <c r="A1387" s="7"/>
      <c r="B1387" s="7"/>
      <c r="C1387" s="7"/>
      <c r="D1387" s="7"/>
      <c r="E1387" s="45"/>
      <c r="F1387" s="372"/>
    </row>
    <row r="1388" spans="1:6" ht="12.75">
      <c r="A1388" s="7"/>
      <c r="B1388" s="7"/>
      <c r="C1388" s="7"/>
      <c r="D1388" s="7"/>
      <c r="E1388" s="45"/>
      <c r="F1388" s="372"/>
    </row>
    <row r="1389" spans="1:6" ht="12.75">
      <c r="A1389" s="7"/>
      <c r="B1389" s="7"/>
      <c r="C1389" s="7"/>
      <c r="D1389" s="7"/>
      <c r="E1389" s="45"/>
      <c r="F1389" s="372"/>
    </row>
    <row r="1390" spans="1:6" ht="12.75">
      <c r="A1390" s="7"/>
      <c r="B1390" s="7"/>
      <c r="C1390" s="7"/>
      <c r="D1390" s="7"/>
      <c r="E1390" s="45"/>
      <c r="F1390" s="372"/>
    </row>
    <row r="1391" spans="1:6" ht="12.75">
      <c r="A1391" s="7"/>
      <c r="B1391" s="7"/>
      <c r="C1391" s="7"/>
      <c r="D1391" s="7"/>
      <c r="E1391" s="45"/>
      <c r="F1391" s="372"/>
    </row>
    <row r="1392" spans="1:6" ht="12.75">
      <c r="A1392" s="7"/>
      <c r="B1392" s="7"/>
      <c r="C1392" s="7"/>
      <c r="D1392" s="7"/>
      <c r="E1392" s="45"/>
      <c r="F1392" s="372"/>
    </row>
    <row r="1393" spans="1:6" ht="12.75">
      <c r="A1393" s="7"/>
      <c r="B1393" s="7"/>
      <c r="C1393" s="7"/>
      <c r="D1393" s="7"/>
      <c r="E1393" s="45"/>
      <c r="F1393" s="372"/>
    </row>
    <row r="1394" spans="1:6" ht="12.75">
      <c r="A1394" s="7"/>
      <c r="B1394" s="7"/>
      <c r="C1394" s="7"/>
      <c r="D1394" s="7"/>
      <c r="E1394" s="45"/>
      <c r="F1394" s="372"/>
    </row>
    <row r="1395" spans="1:6" ht="12.75">
      <c r="A1395" s="7"/>
      <c r="B1395" s="7"/>
      <c r="C1395" s="7"/>
      <c r="D1395" s="7"/>
      <c r="E1395" s="45"/>
      <c r="F1395" s="372"/>
    </row>
    <row r="1396" spans="1:6" ht="12.75">
      <c r="A1396" s="7"/>
      <c r="B1396" s="7"/>
      <c r="C1396" s="7"/>
      <c r="D1396" s="7"/>
      <c r="E1396" s="45"/>
      <c r="F1396" s="372"/>
    </row>
    <row r="1397" spans="1:6" ht="12.75">
      <c r="A1397" s="7"/>
      <c r="B1397" s="7"/>
      <c r="C1397" s="7"/>
      <c r="D1397" s="7"/>
      <c r="E1397" s="45"/>
      <c r="F1397" s="372"/>
    </row>
    <row r="1398" spans="1:6" ht="12.75">
      <c r="A1398" s="7"/>
      <c r="B1398" s="7"/>
      <c r="C1398" s="7"/>
      <c r="D1398" s="7"/>
      <c r="E1398" s="45"/>
      <c r="F1398" s="372"/>
    </row>
    <row r="1399" spans="1:6" ht="12.75">
      <c r="A1399" s="7"/>
      <c r="B1399" s="7"/>
      <c r="C1399" s="7"/>
      <c r="D1399" s="7"/>
      <c r="E1399" s="45"/>
      <c r="F1399" s="372"/>
    </row>
    <row r="1400" spans="1:6" ht="12.75">
      <c r="A1400" s="7"/>
      <c r="B1400" s="7"/>
      <c r="C1400" s="7"/>
      <c r="D1400" s="7"/>
      <c r="E1400" s="45"/>
      <c r="F1400" s="372"/>
    </row>
    <row r="1401" spans="1:6" ht="12.75">
      <c r="A1401" s="7"/>
      <c r="B1401" s="7"/>
      <c r="C1401" s="7"/>
      <c r="D1401" s="7"/>
      <c r="E1401" s="45"/>
      <c r="F1401" s="372"/>
    </row>
    <row r="1402" spans="1:6" ht="12.75">
      <c r="A1402" s="7"/>
      <c r="B1402" s="7"/>
      <c r="C1402" s="7"/>
      <c r="D1402" s="7"/>
      <c r="E1402" s="45"/>
      <c r="F1402" s="372"/>
    </row>
    <row r="1403" spans="1:6" ht="12.75">
      <c r="A1403" s="7"/>
      <c r="B1403" s="7"/>
      <c r="C1403" s="7"/>
      <c r="D1403" s="7"/>
      <c r="E1403" s="45"/>
      <c r="F1403" s="372"/>
    </row>
    <row r="1404" spans="1:6" ht="12.75">
      <c r="A1404" s="7"/>
      <c r="B1404" s="7"/>
      <c r="C1404" s="7"/>
      <c r="D1404" s="7"/>
      <c r="E1404" s="45"/>
      <c r="F1404" s="372"/>
    </row>
    <row r="1405" spans="1:6" ht="12.75">
      <c r="A1405" s="7"/>
      <c r="B1405" s="7"/>
      <c r="C1405" s="7"/>
      <c r="D1405" s="7"/>
      <c r="E1405" s="45"/>
      <c r="F1405" s="372"/>
    </row>
    <row r="1406" spans="1:6" ht="12.75">
      <c r="A1406" s="7"/>
      <c r="B1406" s="7"/>
      <c r="C1406" s="7"/>
      <c r="D1406" s="7"/>
      <c r="E1406" s="45"/>
      <c r="F1406" s="372"/>
    </row>
    <row r="1407" spans="1:6" ht="12.75">
      <c r="A1407" s="7"/>
      <c r="B1407" s="7"/>
      <c r="C1407" s="7"/>
      <c r="D1407" s="7"/>
      <c r="E1407" s="45"/>
      <c r="F1407" s="372"/>
    </row>
    <row r="1408" spans="1:6" ht="12.75">
      <c r="A1408" s="7"/>
      <c r="B1408" s="7"/>
      <c r="C1408" s="7"/>
      <c r="D1408" s="7"/>
      <c r="E1408" s="45"/>
      <c r="F1408" s="372"/>
    </row>
    <row r="1409" spans="1:6" ht="12.75">
      <c r="A1409" s="7"/>
      <c r="B1409" s="7"/>
      <c r="C1409" s="7"/>
      <c r="D1409" s="7"/>
      <c r="E1409" s="45"/>
      <c r="F1409" s="372"/>
    </row>
    <row r="1410" spans="1:6" ht="12.75">
      <c r="A1410" s="7"/>
      <c r="B1410" s="7"/>
      <c r="C1410" s="7"/>
      <c r="D1410" s="7"/>
      <c r="E1410" s="45"/>
      <c r="F1410" s="372"/>
    </row>
    <row r="1411" spans="1:6" ht="12.75">
      <c r="A1411" s="7"/>
      <c r="B1411" s="7"/>
      <c r="C1411" s="7"/>
      <c r="D1411" s="7"/>
      <c r="E1411" s="45"/>
      <c r="F1411" s="372"/>
    </row>
    <row r="1412" spans="1:6" ht="12.75">
      <c r="A1412" s="7"/>
      <c r="B1412" s="7"/>
      <c r="C1412" s="7"/>
      <c r="D1412" s="7"/>
      <c r="E1412" s="45"/>
      <c r="F1412" s="372"/>
    </row>
    <row r="1413" spans="1:6" ht="12.75">
      <c r="A1413" s="7"/>
      <c r="B1413" s="7"/>
      <c r="C1413" s="7"/>
      <c r="D1413" s="7"/>
      <c r="E1413" s="45"/>
      <c r="F1413" s="372"/>
    </row>
    <row r="1414" spans="1:6" ht="12.75">
      <c r="A1414" s="7"/>
      <c r="B1414" s="7"/>
      <c r="C1414" s="7"/>
      <c r="D1414" s="7"/>
      <c r="E1414" s="45"/>
      <c r="F1414" s="372"/>
    </row>
    <row r="1415" spans="1:6" ht="12.75">
      <c r="A1415" s="7"/>
      <c r="B1415" s="7"/>
      <c r="C1415" s="7"/>
      <c r="D1415" s="7"/>
      <c r="E1415" s="45"/>
      <c r="F1415" s="372"/>
    </row>
    <row r="1416" spans="1:6" ht="12.75">
      <c r="A1416" s="7"/>
      <c r="B1416" s="7"/>
      <c r="C1416" s="7"/>
      <c r="D1416" s="7"/>
      <c r="E1416" s="45"/>
      <c r="F1416" s="372"/>
    </row>
    <row r="1417" spans="1:6" ht="12.75">
      <c r="A1417" s="7"/>
      <c r="B1417" s="7"/>
      <c r="C1417" s="7"/>
      <c r="D1417" s="7"/>
      <c r="E1417" s="45"/>
      <c r="F1417" s="372"/>
    </row>
    <row r="1418" spans="1:6" ht="12.75">
      <c r="A1418" s="7"/>
      <c r="B1418" s="7"/>
      <c r="C1418" s="7"/>
      <c r="D1418" s="7"/>
      <c r="E1418" s="45"/>
      <c r="F1418" s="372"/>
    </row>
    <row r="1419" spans="1:6" ht="12.75">
      <c r="A1419" s="7"/>
      <c r="B1419" s="7"/>
      <c r="C1419" s="7"/>
      <c r="D1419" s="7"/>
      <c r="E1419" s="45"/>
      <c r="F1419" s="372"/>
    </row>
    <row r="1420" spans="1:6" ht="12.75">
      <c r="A1420" s="7"/>
      <c r="B1420" s="7"/>
      <c r="C1420" s="7"/>
      <c r="D1420" s="7"/>
      <c r="E1420" s="45"/>
      <c r="F1420" s="372"/>
    </row>
    <row r="1421" spans="1:6" ht="12.75">
      <c r="A1421" s="7"/>
      <c r="B1421" s="7"/>
      <c r="C1421" s="7"/>
      <c r="D1421" s="7"/>
      <c r="E1421" s="45"/>
      <c r="F1421" s="372"/>
    </row>
    <row r="1422" spans="1:6" ht="12.75">
      <c r="A1422" s="7"/>
      <c r="B1422" s="7"/>
      <c r="C1422" s="7"/>
      <c r="D1422" s="7"/>
      <c r="E1422" s="45"/>
      <c r="F1422" s="372"/>
    </row>
    <row r="1423" spans="1:6" ht="12.75">
      <c r="A1423" s="7"/>
      <c r="B1423" s="7"/>
      <c r="C1423" s="7"/>
      <c r="D1423" s="7"/>
      <c r="E1423" s="45"/>
      <c r="F1423" s="372"/>
    </row>
    <row r="1424" spans="1:6" ht="12.75">
      <c r="A1424" s="7"/>
      <c r="B1424" s="7"/>
      <c r="C1424" s="7"/>
      <c r="D1424" s="7"/>
      <c r="E1424" s="45"/>
      <c r="F1424" s="372"/>
    </row>
    <row r="1425" spans="1:6" ht="12.75">
      <c r="A1425" s="7"/>
      <c r="B1425" s="7"/>
      <c r="C1425" s="7"/>
      <c r="D1425" s="7"/>
      <c r="E1425" s="45"/>
      <c r="F1425" s="372"/>
    </row>
    <row r="1426" spans="1:6" ht="12.75">
      <c r="A1426" s="7"/>
      <c r="B1426" s="7"/>
      <c r="C1426" s="7"/>
      <c r="D1426" s="7"/>
      <c r="E1426" s="45"/>
      <c r="F1426" s="372"/>
    </row>
    <row r="1427" spans="1:6" ht="12.75">
      <c r="A1427" s="7"/>
      <c r="B1427" s="7"/>
      <c r="C1427" s="7"/>
      <c r="D1427" s="7"/>
      <c r="E1427" s="45"/>
      <c r="F1427" s="372"/>
    </row>
    <row r="1428" spans="1:6" ht="12.75">
      <c r="A1428" s="7"/>
      <c r="B1428" s="7"/>
      <c r="C1428" s="7"/>
      <c r="D1428" s="7"/>
      <c r="E1428" s="45"/>
      <c r="F1428" s="372"/>
    </row>
    <row r="1429" spans="1:6" ht="12.75">
      <c r="A1429" s="7"/>
      <c r="B1429" s="7"/>
      <c r="C1429" s="7"/>
      <c r="D1429" s="7"/>
      <c r="E1429" s="45"/>
      <c r="F1429" s="372"/>
    </row>
    <row r="1430" spans="1:6" ht="12.75">
      <c r="A1430" s="7"/>
      <c r="B1430" s="7"/>
      <c r="C1430" s="7"/>
      <c r="D1430" s="7"/>
      <c r="E1430" s="45"/>
      <c r="F1430" s="372"/>
    </row>
    <row r="1431" spans="1:6" ht="12.75">
      <c r="A1431" s="7"/>
      <c r="B1431" s="7"/>
      <c r="C1431" s="7"/>
      <c r="D1431" s="7"/>
      <c r="E1431" s="45"/>
      <c r="F1431" s="372"/>
    </row>
    <row r="1432" spans="1:6" ht="12.75">
      <c r="A1432" s="7"/>
      <c r="B1432" s="7"/>
      <c r="C1432" s="7"/>
      <c r="D1432" s="7"/>
      <c r="E1432" s="45"/>
      <c r="F1432" s="372"/>
    </row>
    <row r="1433" spans="1:6" ht="12.75">
      <c r="A1433" s="7"/>
      <c r="B1433" s="7"/>
      <c r="C1433" s="7"/>
      <c r="D1433" s="7"/>
      <c r="E1433" s="45"/>
      <c r="F1433" s="372"/>
    </row>
    <row r="1434" spans="1:6" ht="12.75">
      <c r="A1434" s="7"/>
      <c r="B1434" s="7"/>
      <c r="C1434" s="7"/>
      <c r="D1434" s="7"/>
      <c r="E1434" s="45"/>
      <c r="F1434" s="372"/>
    </row>
    <row r="1435" spans="1:6" ht="12.75">
      <c r="A1435" s="7"/>
      <c r="B1435" s="7"/>
      <c r="C1435" s="7"/>
      <c r="D1435" s="7"/>
      <c r="E1435" s="45"/>
      <c r="F1435" s="372"/>
    </row>
    <row r="1436" spans="1:6" ht="12.75">
      <c r="A1436" s="7"/>
      <c r="B1436" s="7"/>
      <c r="C1436" s="7"/>
      <c r="D1436" s="7"/>
      <c r="E1436" s="45"/>
      <c r="F1436" s="372"/>
    </row>
    <row r="1437" spans="1:6" ht="12.75">
      <c r="A1437" s="7"/>
      <c r="B1437" s="7"/>
      <c r="C1437" s="7"/>
      <c r="D1437" s="7"/>
      <c r="E1437" s="45"/>
      <c r="F1437" s="372"/>
    </row>
    <row r="1438" spans="1:6" ht="12.75">
      <c r="A1438" s="7"/>
      <c r="B1438" s="7"/>
      <c r="C1438" s="7"/>
      <c r="D1438" s="7"/>
      <c r="E1438" s="45"/>
      <c r="F1438" s="372"/>
    </row>
    <row r="1439" spans="1:6" ht="12.75">
      <c r="A1439" s="7"/>
      <c r="B1439" s="7"/>
      <c r="C1439" s="7"/>
      <c r="D1439" s="7"/>
      <c r="E1439" s="45"/>
      <c r="F1439" s="372"/>
    </row>
    <row r="1440" spans="1:6" ht="12.75">
      <c r="A1440" s="7"/>
      <c r="B1440" s="7"/>
      <c r="C1440" s="7"/>
      <c r="D1440" s="7"/>
      <c r="E1440" s="45"/>
      <c r="F1440" s="372"/>
    </row>
    <row r="1441" spans="1:6" ht="12.75">
      <c r="A1441" s="7"/>
      <c r="B1441" s="7"/>
      <c r="C1441" s="7"/>
      <c r="D1441" s="7"/>
      <c r="E1441" s="45"/>
      <c r="F1441" s="372"/>
    </row>
    <row r="1442" spans="1:6" ht="12.75">
      <c r="A1442" s="7"/>
      <c r="B1442" s="7"/>
      <c r="C1442" s="7"/>
      <c r="D1442" s="7"/>
      <c r="E1442" s="45"/>
      <c r="F1442" s="372"/>
    </row>
    <row r="1443" spans="1:6" ht="12.75">
      <c r="A1443" s="7"/>
      <c r="B1443" s="7"/>
      <c r="C1443" s="7"/>
      <c r="D1443" s="7"/>
      <c r="E1443" s="45"/>
      <c r="F1443" s="372"/>
    </row>
    <row r="1444" spans="1:6" ht="12.75">
      <c r="A1444" s="7"/>
      <c r="B1444" s="7"/>
      <c r="C1444" s="7"/>
      <c r="D1444" s="7"/>
      <c r="E1444" s="45"/>
      <c r="F1444" s="372"/>
    </row>
    <row r="1445" spans="1:6" ht="12.75">
      <c r="A1445" s="7"/>
      <c r="B1445" s="7"/>
      <c r="C1445" s="7"/>
      <c r="D1445" s="7"/>
      <c r="E1445" s="45"/>
      <c r="F1445" s="372"/>
    </row>
    <row r="1446" spans="1:6" ht="12.75">
      <c r="A1446" s="7"/>
      <c r="B1446" s="7"/>
      <c r="C1446" s="7"/>
      <c r="D1446" s="7"/>
      <c r="E1446" s="45"/>
      <c r="F1446" s="372"/>
    </row>
    <row r="1447" spans="1:6" ht="12.75">
      <c r="A1447" s="7"/>
      <c r="B1447" s="7"/>
      <c r="C1447" s="7"/>
      <c r="D1447" s="7"/>
      <c r="E1447" s="45"/>
      <c r="F1447" s="372"/>
    </row>
    <row r="1448" spans="1:6" ht="12.75">
      <c r="A1448" s="7"/>
      <c r="B1448" s="7"/>
      <c r="C1448" s="7"/>
      <c r="D1448" s="7"/>
      <c r="E1448" s="45"/>
      <c r="F1448" s="372"/>
    </row>
    <row r="1449" spans="1:6" ht="12.75">
      <c r="A1449" s="7"/>
      <c r="B1449" s="7"/>
      <c r="C1449" s="7"/>
      <c r="D1449" s="7"/>
      <c r="E1449" s="45"/>
      <c r="F1449" s="372"/>
    </row>
    <row r="1450" spans="1:6" ht="12.75">
      <c r="A1450" s="7"/>
      <c r="B1450" s="7"/>
      <c r="C1450" s="7"/>
      <c r="D1450" s="7"/>
      <c r="E1450" s="45"/>
      <c r="F1450" s="372"/>
    </row>
    <row r="1451" spans="1:6" ht="12.75">
      <c r="A1451" s="7"/>
      <c r="B1451" s="7"/>
      <c r="C1451" s="7"/>
      <c r="D1451" s="7"/>
      <c r="E1451" s="45"/>
      <c r="F1451" s="372"/>
    </row>
    <row r="1452" spans="1:6" ht="12.75">
      <c r="A1452" s="7"/>
      <c r="B1452" s="7"/>
      <c r="C1452" s="7"/>
      <c r="D1452" s="7"/>
      <c r="E1452" s="45"/>
      <c r="F1452" s="372"/>
    </row>
    <row r="1453" spans="1:6" ht="12.75">
      <c r="A1453" s="7"/>
      <c r="B1453" s="7"/>
      <c r="C1453" s="7"/>
      <c r="D1453" s="7"/>
      <c r="E1453" s="45"/>
      <c r="F1453" s="372"/>
    </row>
    <row r="1454" spans="1:6" ht="12.75">
      <c r="A1454" s="7"/>
      <c r="B1454" s="7"/>
      <c r="C1454" s="7"/>
      <c r="D1454" s="7"/>
      <c r="E1454" s="45"/>
      <c r="F1454" s="372"/>
    </row>
    <row r="1455" spans="1:6" ht="12.75">
      <c r="A1455" s="7"/>
      <c r="B1455" s="7"/>
      <c r="C1455" s="7"/>
      <c r="D1455" s="7"/>
      <c r="E1455" s="45"/>
      <c r="F1455" s="372"/>
    </row>
    <row r="1456" spans="1:6" ht="12.75">
      <c r="A1456" s="7"/>
      <c r="B1456" s="7"/>
      <c r="C1456" s="7"/>
      <c r="D1456" s="7"/>
      <c r="E1456" s="45"/>
      <c r="F1456" s="372"/>
    </row>
    <row r="1457" spans="1:6" ht="12.75">
      <c r="A1457" s="7"/>
      <c r="B1457" s="7"/>
      <c r="C1457" s="7"/>
      <c r="D1457" s="7"/>
      <c r="E1457" s="45"/>
      <c r="F1457" s="372"/>
    </row>
    <row r="1458" spans="1:6" ht="12.75">
      <c r="A1458" s="7"/>
      <c r="B1458" s="7"/>
      <c r="C1458" s="7"/>
      <c r="D1458" s="7"/>
      <c r="E1458" s="45"/>
      <c r="F1458" s="372"/>
    </row>
    <row r="1459" spans="1:6" ht="12.75">
      <c r="A1459" s="7"/>
      <c r="B1459" s="7"/>
      <c r="C1459" s="7"/>
      <c r="D1459" s="7"/>
      <c r="E1459" s="45"/>
      <c r="F1459" s="372"/>
    </row>
    <row r="1460" spans="1:6" ht="12.75">
      <c r="A1460" s="7"/>
      <c r="B1460" s="7"/>
      <c r="C1460" s="7"/>
      <c r="D1460" s="7"/>
      <c r="E1460" s="45"/>
      <c r="F1460" s="372"/>
    </row>
    <row r="1461" spans="1:6" ht="12.75">
      <c r="A1461" s="7"/>
      <c r="B1461" s="7"/>
      <c r="C1461" s="7"/>
      <c r="D1461" s="7"/>
      <c r="E1461" s="45"/>
      <c r="F1461" s="372"/>
    </row>
    <row r="1462" spans="1:6" ht="12.75">
      <c r="A1462" s="7"/>
      <c r="B1462" s="7"/>
      <c r="C1462" s="7"/>
      <c r="D1462" s="7"/>
      <c r="E1462" s="45"/>
      <c r="F1462" s="372"/>
    </row>
    <row r="1463" spans="1:6" ht="12.75">
      <c r="A1463" s="7"/>
      <c r="B1463" s="7"/>
      <c r="C1463" s="7"/>
      <c r="D1463" s="7"/>
      <c r="E1463" s="45"/>
      <c r="F1463" s="372"/>
    </row>
    <row r="1464" spans="1:6" ht="12.75">
      <c r="A1464" s="7"/>
      <c r="B1464" s="7"/>
      <c r="C1464" s="7"/>
      <c r="D1464" s="7"/>
      <c r="E1464" s="45"/>
      <c r="F1464" s="372"/>
    </row>
    <row r="1465" spans="1:6" ht="12.75">
      <c r="A1465" s="7"/>
      <c r="B1465" s="7"/>
      <c r="C1465" s="7"/>
      <c r="D1465" s="7"/>
      <c r="E1465" s="45"/>
      <c r="F1465" s="372"/>
    </row>
    <row r="1466" spans="1:6" ht="12.75">
      <c r="A1466" s="7"/>
      <c r="B1466" s="7"/>
      <c r="C1466" s="7"/>
      <c r="D1466" s="7"/>
      <c r="E1466" s="45"/>
      <c r="F1466" s="372"/>
    </row>
    <row r="1467" spans="1:6" ht="12.75">
      <c r="A1467" s="7"/>
      <c r="B1467" s="7"/>
      <c r="C1467" s="7"/>
      <c r="D1467" s="7"/>
      <c r="E1467" s="45"/>
      <c r="F1467" s="372"/>
    </row>
    <row r="1468" spans="1:6" ht="12.75">
      <c r="A1468" s="7"/>
      <c r="B1468" s="7"/>
      <c r="C1468" s="7"/>
      <c r="D1468" s="7"/>
      <c r="E1468" s="45"/>
      <c r="F1468" s="372"/>
    </row>
    <row r="1469" spans="1:6" ht="12.75">
      <c r="A1469" s="7"/>
      <c r="B1469" s="7"/>
      <c r="C1469" s="7"/>
      <c r="D1469" s="7"/>
      <c r="E1469" s="45"/>
      <c r="F1469" s="372"/>
    </row>
    <row r="1470" spans="1:6" ht="12.75">
      <c r="A1470" s="7"/>
      <c r="B1470" s="7"/>
      <c r="C1470" s="7"/>
      <c r="D1470" s="7"/>
      <c r="E1470" s="45"/>
      <c r="F1470" s="372"/>
    </row>
    <row r="1471" spans="1:6" ht="12.75">
      <c r="A1471" s="7"/>
      <c r="B1471" s="7"/>
      <c r="C1471" s="7"/>
      <c r="D1471" s="7"/>
      <c r="E1471" s="45"/>
      <c r="F1471" s="372"/>
    </row>
    <row r="1472" spans="1:6" ht="12.75">
      <c r="A1472" s="7"/>
      <c r="B1472" s="7"/>
      <c r="C1472" s="7"/>
      <c r="D1472" s="7"/>
      <c r="E1472" s="45"/>
      <c r="F1472" s="372"/>
    </row>
    <row r="1473" spans="1:6" ht="12.75">
      <c r="A1473" s="7"/>
      <c r="B1473" s="7"/>
      <c r="C1473" s="7"/>
      <c r="D1473" s="7"/>
      <c r="E1473" s="45"/>
      <c r="F1473" s="372"/>
    </row>
    <row r="1474" spans="1:6" ht="12.75">
      <c r="A1474" s="7"/>
      <c r="B1474" s="7"/>
      <c r="C1474" s="7"/>
      <c r="D1474" s="7"/>
      <c r="E1474" s="45"/>
      <c r="F1474" s="372"/>
    </row>
    <row r="1475" spans="1:6" ht="12.75">
      <c r="A1475" s="7"/>
      <c r="B1475" s="7"/>
      <c r="C1475" s="7"/>
      <c r="D1475" s="7"/>
      <c r="E1475" s="45"/>
      <c r="F1475" s="372"/>
    </row>
    <row r="1476" spans="1:6" ht="12.75">
      <c r="A1476" s="7"/>
      <c r="B1476" s="7"/>
      <c r="C1476" s="7"/>
      <c r="D1476" s="7"/>
      <c r="E1476" s="45"/>
      <c r="F1476" s="372"/>
    </row>
    <row r="1477" spans="1:6" ht="12.75">
      <c r="A1477" s="7"/>
      <c r="B1477" s="7"/>
      <c r="C1477" s="7"/>
      <c r="D1477" s="7"/>
      <c r="E1477" s="45"/>
      <c r="F1477" s="372"/>
    </row>
    <row r="1478" spans="1:6" ht="12.75">
      <c r="A1478" s="7"/>
      <c r="B1478" s="7"/>
      <c r="C1478" s="7"/>
      <c r="D1478" s="7"/>
      <c r="E1478" s="45"/>
      <c r="F1478" s="372"/>
    </row>
    <row r="1479" spans="1:6" ht="12.75">
      <c r="A1479" s="7"/>
      <c r="B1479" s="7"/>
      <c r="C1479" s="7"/>
      <c r="D1479" s="7"/>
      <c r="E1479" s="45"/>
      <c r="F1479" s="372"/>
    </row>
    <row r="1480" spans="1:6" ht="12.75">
      <c r="A1480" s="7"/>
      <c r="B1480" s="7"/>
      <c r="C1480" s="7"/>
      <c r="D1480" s="7"/>
      <c r="E1480" s="45"/>
      <c r="F1480" s="372"/>
    </row>
    <row r="1481" spans="1:6" ht="12.75">
      <c r="A1481" s="7"/>
      <c r="B1481" s="7"/>
      <c r="C1481" s="7"/>
      <c r="D1481" s="7"/>
      <c r="E1481" s="45"/>
      <c r="F1481" s="372"/>
    </row>
    <row r="1482" spans="1:6" ht="12.75">
      <c r="A1482" s="7"/>
      <c r="B1482" s="7"/>
      <c r="C1482" s="7"/>
      <c r="D1482" s="7"/>
      <c r="E1482" s="45"/>
      <c r="F1482" s="372"/>
    </row>
    <row r="1483" spans="1:6" ht="12.75">
      <c r="A1483" s="7"/>
      <c r="B1483" s="7"/>
      <c r="C1483" s="7"/>
      <c r="D1483" s="7"/>
      <c r="E1483" s="45"/>
      <c r="F1483" s="372"/>
    </row>
    <row r="1484" spans="1:6" ht="12.75">
      <c r="A1484" s="7"/>
      <c r="B1484" s="7"/>
      <c r="C1484" s="7"/>
      <c r="D1484" s="7"/>
      <c r="E1484" s="45"/>
      <c r="F1484" s="372"/>
    </row>
    <row r="1485" spans="1:6" ht="12.75">
      <c r="A1485" s="7"/>
      <c r="B1485" s="7"/>
      <c r="C1485" s="7"/>
      <c r="D1485" s="7"/>
      <c r="E1485" s="45"/>
      <c r="F1485" s="372"/>
    </row>
    <row r="1486" spans="1:6" ht="12.75">
      <c r="A1486" s="7"/>
      <c r="B1486" s="7"/>
      <c r="C1486" s="7"/>
      <c r="D1486" s="7"/>
      <c r="E1486" s="45"/>
      <c r="F1486" s="372"/>
    </row>
    <row r="1487" spans="1:6" ht="12.75">
      <c r="A1487" s="7"/>
      <c r="B1487" s="7"/>
      <c r="C1487" s="7"/>
      <c r="D1487" s="7"/>
      <c r="E1487" s="45"/>
      <c r="F1487" s="372"/>
    </row>
    <row r="1488" spans="1:6" ht="12.75">
      <c r="A1488" s="7"/>
      <c r="B1488" s="7"/>
      <c r="C1488" s="7"/>
      <c r="D1488" s="7"/>
      <c r="E1488" s="45"/>
      <c r="F1488" s="372"/>
    </row>
    <row r="1489" spans="1:6" ht="12.75">
      <c r="A1489" s="7"/>
      <c r="B1489" s="7"/>
      <c r="C1489" s="7"/>
      <c r="D1489" s="7"/>
      <c r="E1489" s="45"/>
      <c r="F1489" s="372"/>
    </row>
    <row r="1490" spans="1:6" ht="12.75">
      <c r="A1490" s="7"/>
      <c r="B1490" s="7"/>
      <c r="C1490" s="7"/>
      <c r="D1490" s="7"/>
      <c r="E1490" s="45"/>
      <c r="F1490" s="372"/>
    </row>
    <row r="1491" spans="1:6" ht="12.75">
      <c r="A1491" s="7"/>
      <c r="B1491" s="7"/>
      <c r="C1491" s="7"/>
      <c r="D1491" s="7"/>
      <c r="E1491" s="45"/>
      <c r="F1491" s="372"/>
    </row>
    <row r="1492" spans="1:6" ht="12.75">
      <c r="A1492" s="7"/>
      <c r="B1492" s="7"/>
      <c r="C1492" s="7"/>
      <c r="D1492" s="7"/>
      <c r="E1492" s="45"/>
      <c r="F1492" s="372"/>
    </row>
    <row r="1493" spans="1:6" ht="12.75">
      <c r="A1493" s="7"/>
      <c r="B1493" s="7"/>
      <c r="C1493" s="7"/>
      <c r="D1493" s="7"/>
      <c r="E1493" s="45"/>
      <c r="F1493" s="372"/>
    </row>
    <row r="1494" spans="1:6" ht="12.75">
      <c r="A1494" s="7"/>
      <c r="B1494" s="7"/>
      <c r="C1494" s="7"/>
      <c r="D1494" s="7"/>
      <c r="E1494" s="45"/>
      <c r="F1494" s="372"/>
    </row>
    <row r="1495" spans="1:6" ht="12.75">
      <c r="A1495" s="7"/>
      <c r="B1495" s="7"/>
      <c r="C1495" s="7"/>
      <c r="D1495" s="7"/>
      <c r="E1495" s="45"/>
      <c r="F1495" s="372"/>
    </row>
    <row r="1496" spans="1:6" ht="12.75">
      <c r="A1496" s="7"/>
      <c r="B1496" s="7"/>
      <c r="C1496" s="7"/>
      <c r="D1496" s="7"/>
      <c r="E1496" s="45"/>
      <c r="F1496" s="372"/>
    </row>
    <row r="1497" spans="1:6" ht="12.75">
      <c r="A1497" s="7"/>
      <c r="B1497" s="7"/>
      <c r="C1497" s="7"/>
      <c r="D1497" s="7"/>
      <c r="E1497" s="45"/>
      <c r="F1497" s="372"/>
    </row>
    <row r="1498" spans="1:6" ht="12.75">
      <c r="A1498" s="7"/>
      <c r="B1498" s="7"/>
      <c r="C1498" s="7"/>
      <c r="D1498" s="7"/>
      <c r="E1498" s="45"/>
      <c r="F1498" s="372"/>
    </row>
    <row r="1499" spans="1:6" ht="12.75">
      <c r="A1499" s="7"/>
      <c r="B1499" s="7"/>
      <c r="C1499" s="7"/>
      <c r="D1499" s="7"/>
      <c r="E1499" s="45"/>
      <c r="F1499" s="372"/>
    </row>
    <row r="1500" spans="1:6" ht="12.75">
      <c r="A1500" s="7"/>
      <c r="B1500" s="7"/>
      <c r="C1500" s="7"/>
      <c r="D1500" s="7"/>
      <c r="E1500" s="45"/>
      <c r="F1500" s="372"/>
    </row>
    <row r="1501" spans="1:6" ht="12.75">
      <c r="A1501" s="7"/>
      <c r="B1501" s="7"/>
      <c r="C1501" s="7"/>
      <c r="D1501" s="7"/>
      <c r="E1501" s="45"/>
      <c r="F1501" s="372"/>
    </row>
    <row r="1502" spans="1:6" ht="12.75">
      <c r="A1502" s="7"/>
      <c r="B1502" s="7"/>
      <c r="C1502" s="7"/>
      <c r="D1502" s="7"/>
      <c r="E1502" s="45"/>
      <c r="F1502" s="372"/>
    </row>
    <row r="1503" spans="1:6" ht="12.75">
      <c r="A1503" s="7"/>
      <c r="B1503" s="7"/>
      <c r="C1503" s="7"/>
      <c r="D1503" s="7"/>
      <c r="E1503" s="45"/>
      <c r="F1503" s="372"/>
    </row>
    <row r="1504" spans="1:6" ht="12.75">
      <c r="A1504" s="7"/>
      <c r="B1504" s="7"/>
      <c r="C1504" s="7"/>
      <c r="D1504" s="7"/>
      <c r="E1504" s="45"/>
      <c r="F1504" s="372"/>
    </row>
    <row r="1505" spans="1:6" ht="12.75">
      <c r="A1505" s="7"/>
      <c r="B1505" s="7"/>
      <c r="C1505" s="7"/>
      <c r="D1505" s="7"/>
      <c r="E1505" s="45"/>
      <c r="F1505" s="372"/>
    </row>
    <row r="1506" spans="1:6" ht="12.75">
      <c r="A1506" s="7"/>
      <c r="B1506" s="7"/>
      <c r="C1506" s="7"/>
      <c r="D1506" s="7"/>
      <c r="E1506" s="45"/>
      <c r="F1506" s="372"/>
    </row>
    <row r="1507" spans="1:6" ht="12.75">
      <c r="A1507" s="7"/>
      <c r="B1507" s="7"/>
      <c r="C1507" s="7"/>
      <c r="D1507" s="7"/>
      <c r="E1507" s="45"/>
      <c r="F1507" s="372"/>
    </row>
    <row r="1508" spans="1:6" ht="12.75">
      <c r="A1508" s="7"/>
      <c r="B1508" s="7"/>
      <c r="C1508" s="7"/>
      <c r="D1508" s="7"/>
      <c r="E1508" s="45"/>
      <c r="F1508" s="372"/>
    </row>
    <row r="1509" spans="1:6" ht="12.75">
      <c r="A1509" s="7"/>
      <c r="B1509" s="7"/>
      <c r="C1509" s="7"/>
      <c r="D1509" s="7"/>
      <c r="E1509" s="45"/>
      <c r="F1509" s="372"/>
    </row>
    <row r="1510" spans="1:6" ht="12.75">
      <c r="A1510" s="7"/>
      <c r="B1510" s="7"/>
      <c r="C1510" s="7"/>
      <c r="D1510" s="7"/>
      <c r="E1510" s="45"/>
      <c r="F1510" s="372"/>
    </row>
    <row r="1511" spans="1:6" ht="12.75">
      <c r="A1511" s="7"/>
      <c r="B1511" s="7"/>
      <c r="C1511" s="7"/>
      <c r="D1511" s="7"/>
      <c r="E1511" s="45"/>
      <c r="F1511" s="372"/>
    </row>
    <row r="1512" spans="1:6" ht="12.75">
      <c r="A1512" s="7"/>
      <c r="B1512" s="7"/>
      <c r="C1512" s="7"/>
      <c r="D1512" s="7"/>
      <c r="E1512" s="45"/>
      <c r="F1512" s="372"/>
    </row>
    <row r="1513" spans="1:6" ht="12.75">
      <c r="A1513" s="7"/>
      <c r="B1513" s="7"/>
      <c r="C1513" s="7"/>
      <c r="D1513" s="7"/>
      <c r="E1513" s="45"/>
      <c r="F1513" s="372"/>
    </row>
    <row r="1514" spans="1:6" ht="12.75">
      <c r="A1514" s="7"/>
      <c r="B1514" s="7"/>
      <c r="C1514" s="7"/>
      <c r="D1514" s="7"/>
      <c r="E1514" s="45"/>
      <c r="F1514" s="372"/>
    </row>
    <row r="1515" spans="1:6" ht="12.75">
      <c r="A1515" s="7"/>
      <c r="B1515" s="7"/>
      <c r="C1515" s="7"/>
      <c r="D1515" s="7"/>
      <c r="E1515" s="45"/>
      <c r="F1515" s="372"/>
    </row>
    <row r="1516" spans="1:6" ht="12.75">
      <c r="A1516" s="7"/>
      <c r="B1516" s="7"/>
      <c r="C1516" s="7"/>
      <c r="D1516" s="7"/>
      <c r="E1516" s="45"/>
      <c r="F1516" s="372"/>
    </row>
    <row r="1517" spans="1:6" ht="12.75">
      <c r="A1517" s="7"/>
      <c r="B1517" s="7"/>
      <c r="C1517" s="7"/>
      <c r="D1517" s="7"/>
      <c r="E1517" s="45"/>
      <c r="F1517" s="372"/>
    </row>
    <row r="1518" spans="1:6" ht="12.75">
      <c r="A1518" s="7"/>
      <c r="B1518" s="7"/>
      <c r="C1518" s="7"/>
      <c r="D1518" s="7"/>
      <c r="E1518" s="45"/>
      <c r="F1518" s="372"/>
    </row>
    <row r="1519" spans="1:6" ht="12.75">
      <c r="A1519" s="7"/>
      <c r="B1519" s="7"/>
      <c r="C1519" s="7"/>
      <c r="D1519" s="7"/>
      <c r="E1519" s="45"/>
      <c r="F1519" s="372"/>
    </row>
    <row r="1520" spans="1:6" ht="12.75">
      <c r="A1520" s="7"/>
      <c r="B1520" s="7"/>
      <c r="C1520" s="7"/>
      <c r="D1520" s="7"/>
      <c r="E1520" s="45"/>
      <c r="F1520" s="372"/>
    </row>
    <row r="1521" spans="1:6" ht="12.75">
      <c r="A1521" s="7"/>
      <c r="B1521" s="7"/>
      <c r="C1521" s="7"/>
      <c r="D1521" s="7"/>
      <c r="E1521" s="45"/>
      <c r="F1521" s="372"/>
    </row>
    <row r="1522" spans="1:6" ht="12.75">
      <c r="A1522" s="7"/>
      <c r="B1522" s="7"/>
      <c r="C1522" s="7"/>
      <c r="D1522" s="7"/>
      <c r="E1522" s="45"/>
      <c r="F1522" s="372"/>
    </row>
    <row r="1523" spans="1:6" ht="12.75">
      <c r="A1523" s="7"/>
      <c r="B1523" s="7"/>
      <c r="C1523" s="7"/>
      <c r="D1523" s="7"/>
      <c r="E1523" s="45"/>
      <c r="F1523" s="372"/>
    </row>
    <row r="1524" spans="1:6" ht="12.75">
      <c r="A1524" s="7"/>
      <c r="B1524" s="7"/>
      <c r="C1524" s="7"/>
      <c r="D1524" s="7"/>
      <c r="E1524" s="45"/>
      <c r="F1524" s="372"/>
    </row>
    <row r="1525" spans="1:6" ht="12.75">
      <c r="A1525" s="7"/>
      <c r="B1525" s="7"/>
      <c r="C1525" s="7"/>
      <c r="D1525" s="7"/>
      <c r="E1525" s="45"/>
      <c r="F1525" s="372"/>
    </row>
    <row r="1526" spans="1:6" ht="12.75">
      <c r="A1526" s="7"/>
      <c r="B1526" s="7"/>
      <c r="C1526" s="7"/>
      <c r="D1526" s="7"/>
      <c r="E1526" s="45"/>
      <c r="F1526" s="372"/>
    </row>
    <row r="1527" spans="1:6" ht="12.75">
      <c r="A1527" s="7"/>
      <c r="B1527" s="7"/>
      <c r="C1527" s="7"/>
      <c r="D1527" s="7"/>
      <c r="E1527" s="45"/>
      <c r="F1527" s="372"/>
    </row>
    <row r="1528" spans="1:6" ht="12.75">
      <c r="A1528" s="7"/>
      <c r="B1528" s="7"/>
      <c r="C1528" s="7"/>
      <c r="D1528" s="7"/>
      <c r="E1528" s="45"/>
      <c r="F1528" s="372"/>
    </row>
    <row r="1529" spans="1:6" ht="12.75">
      <c r="A1529" s="7"/>
      <c r="B1529" s="7"/>
      <c r="C1529" s="7"/>
      <c r="D1529" s="7"/>
      <c r="E1529" s="45"/>
      <c r="F1529" s="372"/>
    </row>
    <row r="1530" spans="1:6" ht="12.75">
      <c r="A1530" s="7"/>
      <c r="B1530" s="7"/>
      <c r="C1530" s="7"/>
      <c r="D1530" s="7"/>
      <c r="E1530" s="45"/>
      <c r="F1530" s="372"/>
    </row>
    <row r="1531" spans="1:6" ht="12.75">
      <c r="A1531" s="7"/>
      <c r="B1531" s="7"/>
      <c r="C1531" s="7"/>
      <c r="D1531" s="7"/>
      <c r="E1531" s="45"/>
      <c r="F1531" s="372"/>
    </row>
    <row r="1532" spans="1:6" ht="12.75">
      <c r="A1532" s="7"/>
      <c r="B1532" s="7"/>
      <c r="C1532" s="7"/>
      <c r="D1532" s="7"/>
      <c r="E1532" s="45"/>
      <c r="F1532" s="372"/>
    </row>
    <row r="1533" spans="1:6" ht="12.75">
      <c r="A1533" s="7"/>
      <c r="B1533" s="7"/>
      <c r="C1533" s="7"/>
      <c r="D1533" s="7"/>
      <c r="E1533" s="45"/>
      <c r="F1533" s="372"/>
    </row>
    <row r="1534" spans="1:6" ht="12.75">
      <c r="A1534" s="7"/>
      <c r="B1534" s="7"/>
      <c r="C1534" s="7"/>
      <c r="D1534" s="7"/>
      <c r="E1534" s="45"/>
      <c r="F1534" s="372"/>
    </row>
    <row r="1535" spans="1:6" ht="12.75">
      <c r="A1535" s="7"/>
      <c r="B1535" s="7"/>
      <c r="C1535" s="7"/>
      <c r="D1535" s="7"/>
      <c r="E1535" s="45"/>
      <c r="F1535" s="372"/>
    </row>
    <row r="1536" spans="1:6" ht="12.75">
      <c r="A1536" s="7"/>
      <c r="B1536" s="7"/>
      <c r="C1536" s="7"/>
      <c r="D1536" s="7"/>
      <c r="E1536" s="45"/>
      <c r="F1536" s="372"/>
    </row>
    <row r="1537" spans="1:6" ht="12.75">
      <c r="A1537" s="7"/>
      <c r="B1537" s="7"/>
      <c r="C1537" s="7"/>
      <c r="D1537" s="7"/>
      <c r="E1537" s="45"/>
      <c r="F1537" s="372"/>
    </row>
    <row r="1538" spans="1:6" ht="12.75">
      <c r="A1538" s="7"/>
      <c r="B1538" s="7"/>
      <c r="C1538" s="7"/>
      <c r="D1538" s="7"/>
      <c r="E1538" s="45"/>
      <c r="F1538" s="372"/>
    </row>
    <row r="1539" spans="1:6" ht="12.75">
      <c r="A1539" s="7"/>
      <c r="B1539" s="7"/>
      <c r="C1539" s="7"/>
      <c r="D1539" s="7"/>
      <c r="E1539" s="45"/>
      <c r="F1539" s="372"/>
    </row>
    <row r="1540" spans="1:6" ht="12.75">
      <c r="A1540" s="7"/>
      <c r="B1540" s="7"/>
      <c r="C1540" s="7"/>
      <c r="D1540" s="7"/>
      <c r="E1540" s="45"/>
      <c r="F1540" s="372"/>
    </row>
    <row r="1541" spans="1:6" ht="12.75">
      <c r="A1541" s="7"/>
      <c r="B1541" s="7"/>
      <c r="C1541" s="7"/>
      <c r="D1541" s="7"/>
      <c r="E1541" s="45"/>
      <c r="F1541" s="372"/>
    </row>
    <row r="1542" spans="1:6" ht="12.75">
      <c r="A1542" s="7"/>
      <c r="B1542" s="7"/>
      <c r="C1542" s="7"/>
      <c r="D1542" s="7"/>
      <c r="E1542" s="45"/>
      <c r="F1542" s="372"/>
    </row>
    <row r="1543" spans="1:6" ht="12.75">
      <c r="A1543" s="7"/>
      <c r="B1543" s="7"/>
      <c r="C1543" s="7"/>
      <c r="D1543" s="7"/>
      <c r="E1543" s="45"/>
      <c r="F1543" s="372"/>
    </row>
    <row r="1544" spans="1:6" ht="12.75">
      <c r="A1544" s="7"/>
      <c r="B1544" s="7"/>
      <c r="C1544" s="7"/>
      <c r="D1544" s="7"/>
      <c r="E1544" s="45"/>
      <c r="F1544" s="372"/>
    </row>
    <row r="1545" spans="1:6" ht="12.75">
      <c r="A1545" s="7"/>
      <c r="B1545" s="7"/>
      <c r="C1545" s="7"/>
      <c r="D1545" s="7"/>
      <c r="E1545" s="45"/>
      <c r="F1545" s="372"/>
    </row>
    <row r="1546" spans="1:6" ht="12.75">
      <c r="A1546" s="7"/>
      <c r="B1546" s="7"/>
      <c r="C1546" s="7"/>
      <c r="D1546" s="7"/>
      <c r="E1546" s="45"/>
      <c r="F1546" s="372"/>
    </row>
    <row r="1547" spans="1:6" ht="12.75">
      <c r="A1547" s="7"/>
      <c r="B1547" s="7"/>
      <c r="C1547" s="7"/>
      <c r="D1547" s="7"/>
      <c r="E1547" s="45"/>
      <c r="F1547" s="372"/>
    </row>
    <row r="1548" spans="1:6" ht="12.75">
      <c r="A1548" s="7"/>
      <c r="B1548" s="7"/>
      <c r="C1548" s="7"/>
      <c r="D1548" s="7"/>
      <c r="E1548" s="45"/>
      <c r="F1548" s="372"/>
    </row>
    <row r="1549" spans="1:6" ht="12.75">
      <c r="A1549" s="7"/>
      <c r="B1549" s="7"/>
      <c r="C1549" s="7"/>
      <c r="D1549" s="7"/>
      <c r="E1549" s="45"/>
      <c r="F1549" s="372"/>
    </row>
    <row r="1550" spans="1:6" ht="12.75">
      <c r="A1550" s="7"/>
      <c r="B1550" s="7"/>
      <c r="C1550" s="7"/>
      <c r="D1550" s="7"/>
      <c r="E1550" s="45"/>
      <c r="F1550" s="372"/>
    </row>
    <row r="1551" spans="1:6" ht="12.75">
      <c r="A1551" s="7"/>
      <c r="B1551" s="7"/>
      <c r="C1551" s="7"/>
      <c r="D1551" s="7"/>
      <c r="E1551" s="45"/>
      <c r="F1551" s="372"/>
    </row>
    <row r="1552" spans="1:6" ht="12.75">
      <c r="A1552" s="7"/>
      <c r="B1552" s="7"/>
      <c r="C1552" s="7"/>
      <c r="D1552" s="7"/>
      <c r="E1552" s="45"/>
      <c r="F1552" s="372"/>
    </row>
    <row r="1553" spans="1:6" ht="12.75">
      <c r="A1553" s="7"/>
      <c r="B1553" s="7"/>
      <c r="C1553" s="7"/>
      <c r="D1553" s="7"/>
      <c r="E1553" s="45"/>
      <c r="F1553" s="372"/>
    </row>
    <row r="1554" spans="1:6" ht="12.75">
      <c r="A1554" s="7"/>
      <c r="B1554" s="7"/>
      <c r="C1554" s="7"/>
      <c r="D1554" s="7"/>
      <c r="E1554" s="45"/>
      <c r="F1554" s="372"/>
    </row>
    <row r="1555" spans="1:6" ht="12.75">
      <c r="A1555" s="7"/>
      <c r="B1555" s="7"/>
      <c r="C1555" s="7"/>
      <c r="D1555" s="7"/>
      <c r="E1555" s="45"/>
      <c r="F1555" s="372"/>
    </row>
    <row r="1556" spans="1:6" ht="12.75">
      <c r="A1556" s="7"/>
      <c r="B1556" s="7"/>
      <c r="C1556" s="7"/>
      <c r="D1556" s="7"/>
      <c r="E1556" s="45"/>
      <c r="F1556" s="372"/>
    </row>
    <row r="1557" spans="1:6" ht="12.75">
      <c r="A1557" s="7"/>
      <c r="B1557" s="7"/>
      <c r="C1557" s="7"/>
      <c r="D1557" s="7"/>
      <c r="E1557" s="45"/>
      <c r="F1557" s="372"/>
    </row>
    <row r="1558" spans="1:6" ht="12.75">
      <c r="A1558" s="7"/>
      <c r="B1558" s="7"/>
      <c r="C1558" s="7"/>
      <c r="D1558" s="7"/>
      <c r="E1558" s="45"/>
      <c r="F1558" s="372"/>
    </row>
    <row r="1559" spans="1:6" ht="12.75">
      <c r="A1559" s="7"/>
      <c r="B1559" s="7"/>
      <c r="C1559" s="7"/>
      <c r="D1559" s="7"/>
      <c r="E1559" s="45"/>
      <c r="F1559" s="372"/>
    </row>
    <row r="1560" spans="1:6" ht="12.75">
      <c r="A1560" s="7"/>
      <c r="B1560" s="7"/>
      <c r="C1560" s="7"/>
      <c r="D1560" s="7"/>
      <c r="E1560" s="45"/>
      <c r="F1560" s="372"/>
    </row>
    <row r="1561" spans="1:6" ht="12.75">
      <c r="A1561" s="7"/>
      <c r="B1561" s="7"/>
      <c r="C1561" s="7"/>
      <c r="D1561" s="7"/>
      <c r="E1561" s="45"/>
      <c r="F1561" s="372"/>
    </row>
    <row r="1562" spans="1:6" ht="12.75">
      <c r="A1562" s="7"/>
      <c r="B1562" s="7"/>
      <c r="C1562" s="7"/>
      <c r="D1562" s="7"/>
      <c r="E1562" s="45"/>
      <c r="F1562" s="372"/>
    </row>
    <row r="1563" spans="1:6" ht="12.75">
      <c r="A1563" s="7"/>
      <c r="B1563" s="7"/>
      <c r="C1563" s="7"/>
      <c r="D1563" s="7"/>
      <c r="E1563" s="45"/>
      <c r="F1563" s="372"/>
    </row>
    <row r="1564" spans="1:6" ht="12.75">
      <c r="A1564" s="7"/>
      <c r="B1564" s="7"/>
      <c r="C1564" s="7"/>
      <c r="D1564" s="7"/>
      <c r="E1564" s="45"/>
      <c r="F1564" s="372"/>
    </row>
    <row r="1565" spans="1:6" ht="12.75">
      <c r="A1565" s="7"/>
      <c r="B1565" s="7"/>
      <c r="C1565" s="7"/>
      <c r="D1565" s="7"/>
      <c r="E1565" s="45"/>
      <c r="F1565" s="372"/>
    </row>
    <row r="1566" spans="1:6" ht="12.75">
      <c r="A1566" s="7"/>
      <c r="B1566" s="7"/>
      <c r="C1566" s="7"/>
      <c r="D1566" s="7"/>
      <c r="E1566" s="45"/>
      <c r="F1566" s="372"/>
    </row>
    <row r="1567" spans="1:6" ht="12.75">
      <c r="A1567" s="7"/>
      <c r="B1567" s="7"/>
      <c r="C1567" s="7"/>
      <c r="D1567" s="7"/>
      <c r="E1567" s="45"/>
      <c r="F1567" s="372"/>
    </row>
    <row r="1568" spans="1:6" ht="12.75">
      <c r="A1568" s="7"/>
      <c r="B1568" s="7"/>
      <c r="C1568" s="7"/>
      <c r="D1568" s="7"/>
      <c r="E1568" s="45"/>
      <c r="F1568" s="372"/>
    </row>
    <row r="1569" spans="1:6" ht="12.75">
      <c r="A1569" s="7"/>
      <c r="B1569" s="7"/>
      <c r="C1569" s="7"/>
      <c r="D1569" s="7"/>
      <c r="E1569" s="45"/>
      <c r="F1569" s="372"/>
    </row>
    <row r="1570" spans="1:6" ht="12.75">
      <c r="A1570" s="7"/>
      <c r="B1570" s="7"/>
      <c r="C1570" s="7"/>
      <c r="D1570" s="7"/>
      <c r="E1570" s="45"/>
      <c r="F1570" s="372"/>
    </row>
    <row r="1571" spans="1:6" ht="12.75">
      <c r="A1571" s="7"/>
      <c r="B1571" s="7"/>
      <c r="C1571" s="7"/>
      <c r="D1571" s="7"/>
      <c r="E1571" s="45"/>
      <c r="F1571" s="372"/>
    </row>
    <row r="1572" spans="1:6" ht="12.75">
      <c r="A1572" s="7"/>
      <c r="B1572" s="7"/>
      <c r="C1572" s="7"/>
      <c r="D1572" s="7"/>
      <c r="E1572" s="45"/>
      <c r="F1572" s="372"/>
    </row>
    <row r="1573" spans="1:6" ht="12.75">
      <c r="A1573" s="7"/>
      <c r="B1573" s="7"/>
      <c r="C1573" s="7"/>
      <c r="D1573" s="7"/>
      <c r="E1573" s="45"/>
      <c r="F1573" s="372"/>
    </row>
    <row r="1574" spans="1:6" ht="12.75">
      <c r="A1574" s="7"/>
      <c r="B1574" s="7"/>
      <c r="C1574" s="7"/>
      <c r="D1574" s="7"/>
      <c r="E1574" s="45"/>
      <c r="F1574" s="372"/>
    </row>
    <row r="1575" spans="1:6" ht="12.75">
      <c r="A1575" s="7"/>
      <c r="B1575" s="7"/>
      <c r="C1575" s="7"/>
      <c r="D1575" s="7"/>
      <c r="E1575" s="45"/>
      <c r="F1575" s="372"/>
    </row>
    <row r="1576" spans="1:6" ht="12.75">
      <c r="A1576" s="7"/>
      <c r="B1576" s="7"/>
      <c r="C1576" s="7"/>
      <c r="D1576" s="7"/>
      <c r="E1576" s="45"/>
      <c r="F1576" s="372"/>
    </row>
    <row r="1577" spans="1:6" ht="12.75">
      <c r="A1577" s="7"/>
      <c r="B1577" s="7"/>
      <c r="C1577" s="7"/>
      <c r="D1577" s="7"/>
      <c r="E1577" s="45"/>
      <c r="F1577" s="372"/>
    </row>
    <row r="1578" spans="1:6" ht="12.75">
      <c r="A1578" s="7"/>
      <c r="B1578" s="7"/>
      <c r="C1578" s="7"/>
      <c r="D1578" s="7"/>
      <c r="E1578" s="45"/>
      <c r="F1578" s="372"/>
    </row>
    <row r="1579" spans="1:6" ht="12.75">
      <c r="A1579" s="7"/>
      <c r="B1579" s="7"/>
      <c r="C1579" s="7"/>
      <c r="D1579" s="7"/>
      <c r="E1579" s="45"/>
      <c r="F1579" s="372"/>
    </row>
    <row r="1580" spans="1:6" ht="12.75">
      <c r="A1580" s="7"/>
      <c r="B1580" s="7"/>
      <c r="C1580" s="7"/>
      <c r="D1580" s="7"/>
      <c r="E1580" s="45"/>
      <c r="F1580" s="372"/>
    </row>
    <row r="1581" spans="1:6" ht="12.75">
      <c r="A1581" s="7"/>
      <c r="B1581" s="7"/>
      <c r="C1581" s="7"/>
      <c r="D1581" s="7"/>
      <c r="E1581" s="45"/>
      <c r="F1581" s="372"/>
    </row>
    <row r="1582" spans="1:6" ht="12.75">
      <c r="A1582" s="7"/>
      <c r="B1582" s="7"/>
      <c r="C1582" s="7"/>
      <c r="D1582" s="7"/>
      <c r="E1582" s="45"/>
      <c r="F1582" s="372"/>
    </row>
    <row r="1583" spans="1:6" ht="12.75">
      <c r="A1583" s="7"/>
      <c r="B1583" s="7"/>
      <c r="C1583" s="7"/>
      <c r="D1583" s="7"/>
      <c r="E1583" s="45"/>
      <c r="F1583" s="372"/>
    </row>
    <row r="1584" spans="1:6" ht="12.75">
      <c r="A1584" s="7"/>
      <c r="B1584" s="7"/>
      <c r="C1584" s="7"/>
      <c r="D1584" s="7"/>
      <c r="E1584" s="45"/>
      <c r="F1584" s="372"/>
    </row>
    <row r="1585" spans="1:6" ht="12.75">
      <c r="A1585" s="7"/>
      <c r="B1585" s="7"/>
      <c r="C1585" s="7"/>
      <c r="D1585" s="7"/>
      <c r="E1585" s="45"/>
      <c r="F1585" s="372"/>
    </row>
    <row r="1586" spans="1:6" ht="12.75">
      <c r="A1586" s="7"/>
      <c r="B1586" s="7"/>
      <c r="C1586" s="7"/>
      <c r="D1586" s="7"/>
      <c r="E1586" s="45"/>
      <c r="F1586" s="372"/>
    </row>
    <row r="1587" spans="1:6" ht="12.75">
      <c r="A1587" s="7"/>
      <c r="B1587" s="7"/>
      <c r="C1587" s="7"/>
      <c r="D1587" s="7"/>
      <c r="E1587" s="45"/>
      <c r="F1587" s="372"/>
    </row>
    <row r="1588" spans="1:6" ht="12.75">
      <c r="A1588" s="7"/>
      <c r="B1588" s="7"/>
      <c r="C1588" s="7"/>
      <c r="D1588" s="7"/>
      <c r="E1588" s="45"/>
      <c r="F1588" s="372"/>
    </row>
    <row r="1589" spans="1:6" ht="12.75">
      <c r="A1589" s="7"/>
      <c r="B1589" s="7"/>
      <c r="C1589" s="7"/>
      <c r="D1589" s="7"/>
      <c r="E1589" s="45"/>
      <c r="F1589" s="372"/>
    </row>
    <row r="1590" spans="1:6" ht="12.75">
      <c r="A1590" s="7"/>
      <c r="B1590" s="7"/>
      <c r="C1590" s="7"/>
      <c r="D1590" s="7"/>
      <c r="E1590" s="45"/>
      <c r="F1590" s="372"/>
    </row>
    <row r="1591" spans="1:6" ht="12.75">
      <c r="A1591" s="7"/>
      <c r="B1591" s="7"/>
      <c r="C1591" s="7"/>
      <c r="D1591" s="7"/>
      <c r="E1591" s="45"/>
      <c r="F1591" s="372"/>
    </row>
    <row r="1592" spans="1:6" ht="12.75">
      <c r="A1592" s="7"/>
      <c r="B1592" s="7"/>
      <c r="C1592" s="7"/>
      <c r="D1592" s="7"/>
      <c r="E1592" s="45"/>
      <c r="F1592" s="372"/>
    </row>
    <row r="1593" spans="1:6" ht="12.75">
      <c r="A1593" s="7"/>
      <c r="B1593" s="7"/>
      <c r="C1593" s="7"/>
      <c r="D1593" s="7"/>
      <c r="E1593" s="45"/>
      <c r="F1593" s="372"/>
    </row>
    <row r="1594" spans="1:6" ht="12.75">
      <c r="A1594" s="7"/>
      <c r="B1594" s="7"/>
      <c r="C1594" s="7"/>
      <c r="D1594" s="7"/>
      <c r="E1594" s="45"/>
      <c r="F1594" s="372"/>
    </row>
    <row r="1595" spans="1:6" ht="12.75">
      <c r="A1595" s="7"/>
      <c r="B1595" s="7"/>
      <c r="C1595" s="7"/>
      <c r="D1595" s="7"/>
      <c r="E1595" s="45"/>
      <c r="F1595" s="372"/>
    </row>
    <row r="1596" spans="1:6" ht="12.75">
      <c r="A1596" s="7"/>
      <c r="B1596" s="7"/>
      <c r="C1596" s="7"/>
      <c r="D1596" s="7"/>
      <c r="E1596" s="45"/>
      <c r="F1596" s="372"/>
    </row>
    <row r="1597" spans="1:6" ht="12.75">
      <c r="A1597" s="7"/>
      <c r="B1597" s="7"/>
      <c r="C1597" s="7"/>
      <c r="D1597" s="7"/>
      <c r="E1597" s="45"/>
      <c r="F1597" s="372"/>
    </row>
    <row r="1598" spans="1:6" ht="12.75">
      <c r="A1598" s="7"/>
      <c r="B1598" s="7"/>
      <c r="C1598" s="7"/>
      <c r="D1598" s="7"/>
      <c r="E1598" s="45"/>
      <c r="F1598" s="372"/>
    </row>
    <row r="1599" spans="1:6" ht="12.75">
      <c r="A1599" s="7"/>
      <c r="B1599" s="7"/>
      <c r="C1599" s="7"/>
      <c r="D1599" s="7"/>
      <c r="E1599" s="45"/>
      <c r="F1599" s="372"/>
    </row>
    <row r="1600" spans="1:6" ht="12.75">
      <c r="A1600" s="7"/>
      <c r="B1600" s="7"/>
      <c r="C1600" s="7"/>
      <c r="D1600" s="7"/>
      <c r="E1600" s="45"/>
      <c r="F1600" s="372"/>
    </row>
    <row r="1601" spans="1:6" ht="12.75">
      <c r="A1601" s="7"/>
      <c r="B1601" s="7"/>
      <c r="C1601" s="7"/>
      <c r="D1601" s="7"/>
      <c r="E1601" s="45"/>
      <c r="F1601" s="372"/>
    </row>
    <row r="1602" spans="1:6" ht="12.75">
      <c r="A1602" s="7"/>
      <c r="B1602" s="7"/>
      <c r="C1602" s="7"/>
      <c r="D1602" s="7"/>
      <c r="E1602" s="45"/>
      <c r="F1602" s="372"/>
    </row>
    <row r="1603" spans="1:6" ht="12.75">
      <c r="A1603" s="7"/>
      <c r="B1603" s="7"/>
      <c r="C1603" s="7"/>
      <c r="D1603" s="7"/>
      <c r="E1603" s="45"/>
      <c r="F1603" s="372"/>
    </row>
    <row r="1604" spans="1:6" ht="12.75">
      <c r="A1604" s="7"/>
      <c r="B1604" s="7"/>
      <c r="C1604" s="7"/>
      <c r="D1604" s="7"/>
      <c r="E1604" s="45"/>
      <c r="F1604" s="372"/>
    </row>
    <row r="1605" spans="1:6" ht="12.75">
      <c r="A1605" s="7"/>
      <c r="B1605" s="7"/>
      <c r="C1605" s="7"/>
      <c r="D1605" s="7"/>
      <c r="E1605" s="45"/>
      <c r="F1605" s="372"/>
    </row>
    <row r="1606" spans="1:6" ht="12.75">
      <c r="A1606" s="7"/>
      <c r="B1606" s="7"/>
      <c r="C1606" s="7"/>
      <c r="D1606" s="7"/>
      <c r="E1606" s="45"/>
      <c r="F1606" s="372"/>
    </row>
    <row r="1607" spans="1:6" ht="12.75">
      <c r="A1607" s="7"/>
      <c r="B1607" s="7"/>
      <c r="C1607" s="7"/>
      <c r="D1607" s="7"/>
      <c r="E1607" s="45"/>
      <c r="F1607" s="372"/>
    </row>
    <row r="1608" spans="1:6" ht="12.75">
      <c r="A1608" s="7"/>
      <c r="B1608" s="7"/>
      <c r="C1608" s="7"/>
      <c r="D1608" s="7"/>
      <c r="E1608" s="45"/>
      <c r="F1608" s="372"/>
    </row>
    <row r="1609" spans="1:6" ht="12.75">
      <c r="A1609" s="7"/>
      <c r="B1609" s="7"/>
      <c r="C1609" s="7"/>
      <c r="D1609" s="7"/>
      <c r="E1609" s="45"/>
      <c r="F1609" s="372"/>
    </row>
    <row r="1610" spans="1:6" ht="12.75">
      <c r="A1610" s="7"/>
      <c r="B1610" s="7"/>
      <c r="C1610" s="7"/>
      <c r="D1610" s="7"/>
      <c r="E1610" s="45"/>
      <c r="F1610" s="372"/>
    </row>
    <row r="1611" spans="1:6" ht="12.75">
      <c r="A1611" s="7"/>
      <c r="B1611" s="7"/>
      <c r="C1611" s="7"/>
      <c r="D1611" s="7"/>
      <c r="E1611" s="45"/>
      <c r="F1611" s="372"/>
    </row>
    <row r="1612" spans="1:6" ht="12.75">
      <c r="A1612" s="7"/>
      <c r="B1612" s="7"/>
      <c r="C1612" s="7"/>
      <c r="D1612" s="7"/>
      <c r="E1612" s="45"/>
      <c r="F1612" s="372"/>
    </row>
    <row r="1613" spans="1:6" ht="12.75">
      <c r="A1613" s="7"/>
      <c r="B1613" s="7"/>
      <c r="C1613" s="7"/>
      <c r="D1613" s="7"/>
      <c r="E1613" s="45"/>
      <c r="F1613" s="372"/>
    </row>
    <row r="1614" spans="1:6" ht="12.75">
      <c r="A1614" s="7"/>
      <c r="B1614" s="7"/>
      <c r="C1614" s="7"/>
      <c r="D1614" s="7"/>
      <c r="E1614" s="45"/>
      <c r="F1614" s="372"/>
    </row>
    <row r="1615" spans="1:6" ht="12.75">
      <c r="A1615" s="7"/>
      <c r="B1615" s="7"/>
      <c r="C1615" s="7"/>
      <c r="D1615" s="7"/>
      <c r="E1615" s="45"/>
      <c r="F1615" s="372"/>
    </row>
    <row r="1616" spans="1:6" ht="12.75">
      <c r="A1616" s="7"/>
      <c r="B1616" s="7"/>
      <c r="C1616" s="7"/>
      <c r="D1616" s="7"/>
      <c r="E1616" s="45"/>
      <c r="F1616" s="372"/>
    </row>
    <row r="1617" spans="1:6" ht="12.75">
      <c r="A1617" s="7"/>
      <c r="B1617" s="7"/>
      <c r="C1617" s="7"/>
      <c r="D1617" s="7"/>
      <c r="E1617" s="45"/>
      <c r="F1617" s="372"/>
    </row>
    <row r="1618" spans="1:6" ht="12.75">
      <c r="A1618" s="7"/>
      <c r="B1618" s="7"/>
      <c r="C1618" s="7"/>
      <c r="D1618" s="7"/>
      <c r="E1618" s="45"/>
      <c r="F1618" s="372"/>
    </row>
    <row r="1619" spans="1:6" ht="12.75">
      <c r="A1619" s="7"/>
      <c r="B1619" s="7"/>
      <c r="C1619" s="7"/>
      <c r="D1619" s="7"/>
      <c r="E1619" s="45"/>
      <c r="F1619" s="372"/>
    </row>
    <row r="1620" spans="1:6" ht="12.75">
      <c r="A1620" s="7"/>
      <c r="B1620" s="7"/>
      <c r="C1620" s="7"/>
      <c r="D1620" s="7"/>
      <c r="E1620" s="45"/>
      <c r="F1620" s="372"/>
    </row>
    <row r="1621" spans="1:6" ht="12.75">
      <c r="A1621" s="7"/>
      <c r="B1621" s="7"/>
      <c r="C1621" s="7"/>
      <c r="D1621" s="7"/>
      <c r="E1621" s="45"/>
      <c r="F1621" s="372"/>
    </row>
    <row r="1622" spans="1:6" ht="12.75">
      <c r="A1622" s="7"/>
      <c r="B1622" s="7"/>
      <c r="C1622" s="7"/>
      <c r="D1622" s="7"/>
      <c r="E1622" s="45"/>
      <c r="F1622" s="372"/>
    </row>
    <row r="1623" spans="1:6" ht="12.75">
      <c r="A1623" s="7"/>
      <c r="B1623" s="7"/>
      <c r="C1623" s="7"/>
      <c r="D1623" s="7"/>
      <c r="E1623" s="45"/>
      <c r="F1623" s="372"/>
    </row>
    <row r="1624" spans="1:6" ht="12.75">
      <c r="A1624" s="7"/>
      <c r="B1624" s="7"/>
      <c r="C1624" s="7"/>
      <c r="D1624" s="7"/>
      <c r="E1624" s="45"/>
      <c r="F1624" s="372"/>
    </row>
    <row r="1625" spans="1:6" ht="12.75">
      <c r="A1625" s="7"/>
      <c r="B1625" s="7"/>
      <c r="C1625" s="7"/>
      <c r="D1625" s="7"/>
      <c r="E1625" s="45"/>
      <c r="F1625" s="372"/>
    </row>
    <row r="1626" spans="1:6" ht="12.75">
      <c r="A1626" s="7"/>
      <c r="B1626" s="7"/>
      <c r="C1626" s="7"/>
      <c r="D1626" s="7"/>
      <c r="E1626" s="45"/>
      <c r="F1626" s="372"/>
    </row>
    <row r="1627" spans="1:6" ht="12.75">
      <c r="A1627" s="7"/>
      <c r="B1627" s="7"/>
      <c r="C1627" s="7"/>
      <c r="D1627" s="7"/>
      <c r="E1627" s="45"/>
      <c r="F1627" s="372"/>
    </row>
    <row r="1628" spans="1:6" ht="12.75">
      <c r="A1628" s="7"/>
      <c r="B1628" s="7"/>
      <c r="C1628" s="7"/>
      <c r="D1628" s="7"/>
      <c r="E1628" s="45"/>
      <c r="F1628" s="372"/>
    </row>
    <row r="1629" spans="1:6" ht="12.75">
      <c r="A1629" s="7"/>
      <c r="B1629" s="7"/>
      <c r="C1629" s="7"/>
      <c r="D1629" s="7"/>
      <c r="E1629" s="45"/>
      <c r="F1629" s="372"/>
    </row>
    <row r="1630" spans="1:6" ht="12.75">
      <c r="A1630" s="7"/>
      <c r="B1630" s="7"/>
      <c r="C1630" s="7"/>
      <c r="D1630" s="7"/>
      <c r="E1630" s="45"/>
      <c r="F1630" s="372"/>
    </row>
    <row r="1631" spans="1:6" ht="12.75">
      <c r="A1631" s="7"/>
      <c r="B1631" s="7"/>
      <c r="C1631" s="7"/>
      <c r="D1631" s="7"/>
      <c r="E1631" s="45"/>
      <c r="F1631" s="372"/>
    </row>
    <row r="1632" spans="1:6" ht="12.75">
      <c r="A1632" s="7"/>
      <c r="B1632" s="7"/>
      <c r="C1632" s="7"/>
      <c r="D1632" s="7"/>
      <c r="E1632" s="45"/>
      <c r="F1632" s="372"/>
    </row>
    <row r="1633" spans="1:6" ht="12.75">
      <c r="A1633" s="7"/>
      <c r="B1633" s="7"/>
      <c r="C1633" s="7"/>
      <c r="D1633" s="7"/>
      <c r="E1633" s="45"/>
      <c r="F1633" s="372"/>
    </row>
    <row r="1634" spans="1:6" ht="12.75">
      <c r="A1634" s="7"/>
      <c r="B1634" s="7"/>
      <c r="C1634" s="7"/>
      <c r="D1634" s="7"/>
      <c r="E1634" s="45"/>
      <c r="F1634" s="372"/>
    </row>
    <row r="1635" spans="1:6" ht="12.75">
      <c r="A1635" s="7"/>
      <c r="B1635" s="7"/>
      <c r="C1635" s="7"/>
      <c r="D1635" s="7"/>
      <c r="E1635" s="45"/>
      <c r="F1635" s="372"/>
    </row>
    <row r="1636" spans="1:6" ht="12.75">
      <c r="A1636" s="7"/>
      <c r="B1636" s="7"/>
      <c r="C1636" s="7"/>
      <c r="D1636" s="7"/>
      <c r="E1636" s="45"/>
      <c r="F1636" s="372"/>
    </row>
    <row r="1637" spans="1:6" ht="12.75">
      <c r="A1637" s="7"/>
      <c r="B1637" s="7"/>
      <c r="C1637" s="7"/>
      <c r="D1637" s="7"/>
      <c r="E1637" s="45"/>
      <c r="F1637" s="372"/>
    </row>
    <row r="1638" spans="1:6" ht="12.75">
      <c r="A1638" s="7"/>
      <c r="B1638" s="7"/>
      <c r="C1638" s="7"/>
      <c r="D1638" s="7"/>
      <c r="E1638" s="45"/>
      <c r="F1638" s="372"/>
    </row>
    <row r="1639" spans="1:6" ht="12.75">
      <c r="A1639" s="7"/>
      <c r="B1639" s="7"/>
      <c r="C1639" s="7"/>
      <c r="D1639" s="7"/>
      <c r="E1639" s="45"/>
      <c r="F1639" s="372"/>
    </row>
    <row r="1640" spans="1:6" ht="12.75">
      <c r="A1640" s="7"/>
      <c r="B1640" s="7"/>
      <c r="C1640" s="7"/>
      <c r="D1640" s="7"/>
      <c r="E1640" s="45"/>
      <c r="F1640" s="372"/>
    </row>
    <row r="1641" spans="1:6" ht="12.75">
      <c r="A1641" s="7"/>
      <c r="B1641" s="7"/>
      <c r="C1641" s="7"/>
      <c r="D1641" s="7"/>
      <c r="E1641" s="45"/>
      <c r="F1641" s="372"/>
    </row>
    <row r="1642" spans="1:6" ht="12.75">
      <c r="A1642" s="7"/>
      <c r="B1642" s="7"/>
      <c r="C1642" s="7"/>
      <c r="D1642" s="7"/>
      <c r="E1642" s="45"/>
      <c r="F1642" s="372"/>
    </row>
    <row r="1643" spans="1:6" ht="12.75">
      <c r="A1643" s="7"/>
      <c r="B1643" s="7"/>
      <c r="C1643" s="7"/>
      <c r="D1643" s="7"/>
      <c r="E1643" s="45"/>
      <c r="F1643" s="372"/>
    </row>
    <row r="1644" spans="1:6" ht="12.75">
      <c r="A1644" s="7"/>
      <c r="B1644" s="7"/>
      <c r="C1644" s="7"/>
      <c r="D1644" s="7"/>
      <c r="E1644" s="45"/>
      <c r="F1644" s="372"/>
    </row>
    <row r="1645" spans="1:6" ht="12.75">
      <c r="A1645" s="7"/>
      <c r="B1645" s="7"/>
      <c r="C1645" s="7"/>
      <c r="D1645" s="7"/>
      <c r="E1645" s="45"/>
      <c r="F1645" s="372"/>
    </row>
    <row r="1646" spans="1:6" ht="12.75">
      <c r="A1646" s="7"/>
      <c r="B1646" s="7"/>
      <c r="C1646" s="7"/>
      <c r="D1646" s="7"/>
      <c r="E1646" s="45"/>
      <c r="F1646" s="372"/>
    </row>
    <row r="1647" spans="1:6" ht="12.75">
      <c r="A1647" s="7"/>
      <c r="B1647" s="7"/>
      <c r="C1647" s="7"/>
      <c r="D1647" s="7"/>
      <c r="E1647" s="45"/>
      <c r="F1647" s="372"/>
    </row>
    <row r="1648" spans="1:6" ht="12.75">
      <c r="A1648" s="7"/>
      <c r="B1648" s="7"/>
      <c r="C1648" s="7"/>
      <c r="D1648" s="7"/>
      <c r="E1648" s="45"/>
      <c r="F1648" s="372"/>
    </row>
    <row r="1649" spans="1:6" ht="12.75">
      <c r="A1649" s="7"/>
      <c r="B1649" s="7"/>
      <c r="C1649" s="7"/>
      <c r="D1649" s="7"/>
      <c r="E1649" s="45"/>
      <c r="F1649" s="372"/>
    </row>
    <row r="1650" spans="1:6" ht="12.75">
      <c r="A1650" s="7"/>
      <c r="B1650" s="7"/>
      <c r="C1650" s="7"/>
      <c r="D1650" s="7"/>
      <c r="E1650" s="45"/>
      <c r="F1650" s="372"/>
    </row>
    <row r="1651" spans="1:6" ht="12.75">
      <c r="A1651" s="7"/>
      <c r="B1651" s="7"/>
      <c r="C1651" s="7"/>
      <c r="D1651" s="7"/>
      <c r="E1651" s="45"/>
      <c r="F1651" s="372"/>
    </row>
    <row r="1652" spans="1:6" ht="12.75">
      <c r="A1652" s="7"/>
      <c r="B1652" s="7"/>
      <c r="C1652" s="7"/>
      <c r="D1652" s="7"/>
      <c r="E1652" s="45"/>
      <c r="F1652" s="372"/>
    </row>
    <row r="1653" spans="1:6" ht="12.75">
      <c r="A1653" s="7"/>
      <c r="B1653" s="7"/>
      <c r="C1653" s="7"/>
      <c r="D1653" s="7"/>
      <c r="E1653" s="45"/>
      <c r="F1653" s="372"/>
    </row>
    <row r="1654" spans="1:6" ht="12.75">
      <c r="A1654" s="7"/>
      <c r="B1654" s="7"/>
      <c r="C1654" s="7"/>
      <c r="D1654" s="7"/>
      <c r="E1654" s="45"/>
      <c r="F1654" s="372"/>
    </row>
    <row r="1655" spans="1:6" ht="12.75">
      <c r="A1655" s="7"/>
      <c r="B1655" s="7"/>
      <c r="C1655" s="7"/>
      <c r="D1655" s="7"/>
      <c r="E1655" s="45"/>
      <c r="F1655" s="372"/>
    </row>
    <row r="1656" spans="1:6" ht="12.75">
      <c r="A1656" s="7"/>
      <c r="B1656" s="7"/>
      <c r="C1656" s="7"/>
      <c r="D1656" s="7"/>
      <c r="E1656" s="45"/>
      <c r="F1656" s="372"/>
    </row>
    <row r="1657" spans="1:6" ht="12.75">
      <c r="A1657" s="7"/>
      <c r="B1657" s="7"/>
      <c r="C1657" s="7"/>
      <c r="D1657" s="7"/>
      <c r="E1657" s="45"/>
      <c r="F1657" s="372"/>
    </row>
    <row r="1658" spans="1:6" ht="12.75">
      <c r="A1658" s="7"/>
      <c r="B1658" s="7"/>
      <c r="C1658" s="7"/>
      <c r="D1658" s="7"/>
      <c r="E1658" s="45"/>
      <c r="F1658" s="372"/>
    </row>
    <row r="1659" spans="1:6" ht="12.75">
      <c r="A1659" s="7"/>
      <c r="B1659" s="7"/>
      <c r="C1659" s="7"/>
      <c r="D1659" s="7"/>
      <c r="E1659" s="45"/>
      <c r="F1659" s="372"/>
    </row>
    <row r="1660" spans="1:6" ht="12.75">
      <c r="A1660" s="7"/>
      <c r="B1660" s="7"/>
      <c r="C1660" s="7"/>
      <c r="D1660" s="7"/>
      <c r="E1660" s="45"/>
      <c r="F1660" s="372"/>
    </row>
    <row r="1661" spans="1:6" ht="12.75">
      <c r="A1661" s="7"/>
      <c r="B1661" s="7"/>
      <c r="C1661" s="7"/>
      <c r="D1661" s="7"/>
      <c r="E1661" s="45"/>
      <c r="F1661" s="372"/>
    </row>
    <row r="1662" spans="1:6" ht="12.75">
      <c r="A1662" s="7"/>
      <c r="B1662" s="7"/>
      <c r="C1662" s="7"/>
      <c r="D1662" s="7"/>
      <c r="E1662" s="45"/>
      <c r="F1662" s="372"/>
    </row>
    <row r="1663" spans="1:6" ht="12.75">
      <c r="A1663" s="7"/>
      <c r="B1663" s="7"/>
      <c r="C1663" s="7"/>
      <c r="D1663" s="7"/>
      <c r="E1663" s="45"/>
      <c r="F1663" s="372"/>
    </row>
    <row r="1664" spans="1:6" ht="12.75">
      <c r="A1664" s="7"/>
      <c r="B1664" s="7"/>
      <c r="C1664" s="7"/>
      <c r="D1664" s="7"/>
      <c r="E1664" s="45"/>
      <c r="F1664" s="372"/>
    </row>
    <row r="1665" spans="1:6" ht="12.75">
      <c r="A1665" s="7"/>
      <c r="B1665" s="7"/>
      <c r="C1665" s="7"/>
      <c r="D1665" s="7"/>
      <c r="E1665" s="45"/>
      <c r="F1665" s="372"/>
    </row>
    <row r="1666" spans="1:6" ht="12.75">
      <c r="A1666" s="7"/>
      <c r="B1666" s="7"/>
      <c r="C1666" s="7"/>
      <c r="D1666" s="7"/>
      <c r="E1666" s="45"/>
      <c r="F1666" s="372"/>
    </row>
    <row r="1667" spans="1:6" ht="12.75">
      <c r="A1667" s="7"/>
      <c r="B1667" s="7"/>
      <c r="C1667" s="7"/>
      <c r="D1667" s="7"/>
      <c r="E1667" s="45"/>
      <c r="F1667" s="372"/>
    </row>
    <row r="1668" spans="1:6" ht="12.75">
      <c r="A1668" s="7"/>
      <c r="B1668" s="7"/>
      <c r="C1668" s="7"/>
      <c r="D1668" s="7"/>
      <c r="E1668" s="45"/>
      <c r="F1668" s="372"/>
    </row>
    <row r="1669" spans="1:6" ht="12.75">
      <c r="A1669" s="7"/>
      <c r="B1669" s="7"/>
      <c r="C1669" s="7"/>
      <c r="D1669" s="7"/>
      <c r="E1669" s="45"/>
      <c r="F1669" s="372"/>
    </row>
    <row r="1670" spans="1:6" ht="12.75">
      <c r="A1670" s="7"/>
      <c r="B1670" s="7"/>
      <c r="C1670" s="7"/>
      <c r="D1670" s="7"/>
      <c r="E1670" s="45"/>
      <c r="F1670" s="372"/>
    </row>
    <row r="1671" spans="1:6" ht="12.75">
      <c r="A1671" s="7"/>
      <c r="B1671" s="7"/>
      <c r="C1671" s="7"/>
      <c r="D1671" s="7"/>
      <c r="E1671" s="45"/>
      <c r="F1671" s="372"/>
    </row>
    <row r="1672" spans="1:6" ht="12.75">
      <c r="A1672" s="7"/>
      <c r="B1672" s="7"/>
      <c r="C1672" s="7"/>
      <c r="D1672" s="7"/>
      <c r="E1672" s="45"/>
      <c r="F1672" s="372"/>
    </row>
    <row r="1673" spans="1:6" ht="12.75">
      <c r="A1673" s="7"/>
      <c r="B1673" s="7"/>
      <c r="C1673" s="7"/>
      <c r="D1673" s="7"/>
      <c r="E1673" s="45"/>
      <c r="F1673" s="372"/>
    </row>
    <row r="1674" spans="1:6" ht="12.75">
      <c r="A1674" s="7"/>
      <c r="B1674" s="7"/>
      <c r="C1674" s="7"/>
      <c r="D1674" s="7"/>
      <c r="E1674" s="45"/>
      <c r="F1674" s="372"/>
    </row>
    <row r="1675" spans="1:6" ht="12.75">
      <c r="A1675" s="7"/>
      <c r="B1675" s="7"/>
      <c r="C1675" s="7"/>
      <c r="D1675" s="7"/>
      <c r="E1675" s="45"/>
      <c r="F1675" s="372"/>
    </row>
    <row r="1676" spans="1:6" ht="12.75">
      <c r="A1676" s="7"/>
      <c r="B1676" s="7"/>
      <c r="C1676" s="7"/>
      <c r="D1676" s="7"/>
      <c r="E1676" s="45"/>
      <c r="F1676" s="372"/>
    </row>
    <row r="1677" spans="1:6" ht="12.75">
      <c r="A1677" s="7"/>
      <c r="B1677" s="7"/>
      <c r="C1677" s="7"/>
      <c r="D1677" s="7"/>
      <c r="E1677" s="45"/>
      <c r="F1677" s="372"/>
    </row>
    <row r="1678" spans="1:6" ht="12.75">
      <c r="A1678" s="7"/>
      <c r="B1678" s="7"/>
      <c r="C1678" s="7"/>
      <c r="D1678" s="7"/>
      <c r="E1678" s="45"/>
      <c r="F1678" s="372"/>
    </row>
    <row r="1679" spans="1:6" ht="12.75">
      <c r="A1679" s="7"/>
      <c r="B1679" s="7"/>
      <c r="C1679" s="7"/>
      <c r="D1679" s="7"/>
      <c r="E1679" s="45"/>
      <c r="F1679" s="372"/>
    </row>
    <row r="1680" spans="1:6" ht="12.75">
      <c r="A1680" s="7"/>
      <c r="B1680" s="7"/>
      <c r="C1680" s="7"/>
      <c r="D1680" s="7"/>
      <c r="E1680" s="45"/>
      <c r="F1680" s="372"/>
    </row>
    <row r="1681" spans="1:6" ht="12.75">
      <c r="A1681" s="7"/>
      <c r="B1681" s="7"/>
      <c r="C1681" s="7"/>
      <c r="D1681" s="7"/>
      <c r="E1681" s="45"/>
      <c r="F1681" s="372"/>
    </row>
    <row r="1682" spans="1:6" ht="12.75">
      <c r="A1682" s="7"/>
      <c r="B1682" s="7"/>
      <c r="C1682" s="7"/>
      <c r="D1682" s="7"/>
      <c r="E1682" s="45"/>
      <c r="F1682" s="372"/>
    </row>
    <row r="1683" spans="1:6" ht="12.75">
      <c r="A1683" s="7"/>
      <c r="B1683" s="7"/>
      <c r="C1683" s="7"/>
      <c r="D1683" s="7"/>
      <c r="E1683" s="45"/>
      <c r="F1683" s="372"/>
    </row>
    <row r="1684" spans="1:6" ht="12.75">
      <c r="A1684" s="7"/>
      <c r="B1684" s="7"/>
      <c r="C1684" s="7"/>
      <c r="D1684" s="7"/>
      <c r="E1684" s="45"/>
      <c r="F1684" s="372"/>
    </row>
    <row r="1685" spans="1:6" ht="12.75">
      <c r="A1685" s="7"/>
      <c r="B1685" s="7"/>
      <c r="C1685" s="7"/>
      <c r="D1685" s="7"/>
      <c r="E1685" s="45"/>
      <c r="F1685" s="372"/>
    </row>
    <row r="1686" spans="1:6" ht="12.75">
      <c r="A1686" s="7"/>
      <c r="B1686" s="7"/>
      <c r="C1686" s="7"/>
      <c r="D1686" s="7"/>
      <c r="E1686" s="45"/>
      <c r="F1686" s="372"/>
    </row>
    <row r="1687" spans="1:6" ht="12.75">
      <c r="A1687" s="7"/>
      <c r="B1687" s="7"/>
      <c r="C1687" s="7"/>
      <c r="D1687" s="7"/>
      <c r="E1687" s="45"/>
      <c r="F1687" s="372"/>
    </row>
    <row r="1688" spans="1:6" ht="12.75">
      <c r="A1688" s="7"/>
      <c r="B1688" s="7"/>
      <c r="C1688" s="7"/>
      <c r="D1688" s="7"/>
      <c r="E1688" s="45"/>
      <c r="F1688" s="372"/>
    </row>
    <row r="1689" spans="1:6" ht="12.75">
      <c r="A1689" s="7"/>
      <c r="B1689" s="7"/>
      <c r="C1689" s="7"/>
      <c r="D1689" s="7"/>
      <c r="E1689" s="45"/>
      <c r="F1689" s="372"/>
    </row>
    <row r="1690" spans="1:6" ht="12.75">
      <c r="A1690" s="7"/>
      <c r="B1690" s="7"/>
      <c r="C1690" s="7"/>
      <c r="D1690" s="7"/>
      <c r="E1690" s="45"/>
      <c r="F1690" s="372"/>
    </row>
    <row r="1691" spans="1:6" ht="12.75">
      <c r="A1691" s="7"/>
      <c r="B1691" s="7"/>
      <c r="C1691" s="7"/>
      <c r="D1691" s="7"/>
      <c r="E1691" s="45"/>
      <c r="F1691" s="372"/>
    </row>
    <row r="1692" spans="1:6" ht="12.75">
      <c r="A1692" s="7"/>
      <c r="B1692" s="7"/>
      <c r="C1692" s="7"/>
      <c r="D1692" s="7"/>
      <c r="E1692" s="45"/>
      <c r="F1692" s="372"/>
    </row>
    <row r="1693" spans="1:6" ht="12.75">
      <c r="A1693" s="7"/>
      <c r="B1693" s="7"/>
      <c r="C1693" s="7"/>
      <c r="D1693" s="7"/>
      <c r="E1693" s="45"/>
      <c r="F1693" s="372"/>
    </row>
    <row r="1694" spans="1:6" ht="12.75">
      <c r="A1694" s="7"/>
      <c r="B1694" s="7"/>
      <c r="C1694" s="7"/>
      <c r="D1694" s="7"/>
      <c r="E1694" s="45"/>
      <c r="F1694" s="372"/>
    </row>
    <row r="1695" spans="1:6" ht="12.75">
      <c r="A1695" s="7"/>
      <c r="B1695" s="7"/>
      <c r="C1695" s="7"/>
      <c r="D1695" s="7"/>
      <c r="E1695" s="45"/>
      <c r="F1695" s="372"/>
    </row>
    <row r="1696" spans="1:6" ht="12.75">
      <c r="A1696" s="7"/>
      <c r="B1696" s="7"/>
      <c r="C1696" s="7"/>
      <c r="D1696" s="7"/>
      <c r="E1696" s="45"/>
      <c r="F1696" s="372"/>
    </row>
    <row r="1697" spans="1:6" ht="12.75">
      <c r="A1697" s="7"/>
      <c r="B1697" s="7"/>
      <c r="C1697" s="7"/>
      <c r="D1697" s="7"/>
      <c r="E1697" s="45"/>
      <c r="F1697" s="372"/>
    </row>
    <row r="1698" spans="1:6" ht="12.75">
      <c r="A1698" s="7"/>
      <c r="B1698" s="7"/>
      <c r="C1698" s="7"/>
      <c r="D1698" s="7"/>
      <c r="E1698" s="45"/>
      <c r="F1698" s="372"/>
    </row>
    <row r="1699" spans="1:6" ht="12.75">
      <c r="A1699" s="7"/>
      <c r="B1699" s="7"/>
      <c r="C1699" s="7"/>
      <c r="D1699" s="7"/>
      <c r="E1699" s="45"/>
      <c r="F1699" s="372"/>
    </row>
    <row r="1700" spans="1:6" ht="12.75">
      <c r="A1700" s="7"/>
      <c r="B1700" s="7"/>
      <c r="C1700" s="7"/>
      <c r="D1700" s="7"/>
      <c r="E1700" s="45"/>
      <c r="F1700" s="372"/>
    </row>
    <row r="1701" spans="1:6" ht="12.75">
      <c r="A1701" s="7"/>
      <c r="B1701" s="7"/>
      <c r="C1701" s="7"/>
      <c r="D1701" s="7"/>
      <c r="E1701" s="45"/>
      <c r="F1701" s="372"/>
    </row>
    <row r="1702" spans="1:6" ht="12.75">
      <c r="A1702" s="7"/>
      <c r="B1702" s="7"/>
      <c r="C1702" s="7"/>
      <c r="D1702" s="7"/>
      <c r="E1702" s="45"/>
      <c r="F1702" s="372"/>
    </row>
    <row r="1703" spans="1:6" ht="12.75">
      <c r="A1703" s="7"/>
      <c r="B1703" s="7"/>
      <c r="C1703" s="7"/>
      <c r="D1703" s="7"/>
      <c r="E1703" s="45"/>
      <c r="F1703" s="372"/>
    </row>
    <row r="1704" spans="1:6" ht="12.75">
      <c r="A1704" s="7"/>
      <c r="B1704" s="7"/>
      <c r="C1704" s="7"/>
      <c r="D1704" s="7"/>
      <c r="E1704" s="45"/>
      <c r="F1704" s="372"/>
    </row>
    <row r="1705" spans="1:6" ht="12.75">
      <c r="A1705" s="7"/>
      <c r="B1705" s="7"/>
      <c r="C1705" s="7"/>
      <c r="D1705" s="7"/>
      <c r="E1705" s="45"/>
      <c r="F1705" s="372"/>
    </row>
    <row r="1706" spans="1:6" ht="12.75">
      <c r="A1706" s="7"/>
      <c r="B1706" s="7"/>
      <c r="C1706" s="7"/>
      <c r="D1706" s="7"/>
      <c r="E1706" s="45"/>
      <c r="F1706" s="372"/>
    </row>
    <row r="1707" spans="1:6" ht="12.75">
      <c r="A1707" s="7"/>
      <c r="B1707" s="7"/>
      <c r="C1707" s="7"/>
      <c r="D1707" s="7"/>
      <c r="E1707" s="45"/>
      <c r="F1707" s="372"/>
    </row>
    <row r="1708" spans="1:6" ht="12.75">
      <c r="A1708" s="7"/>
      <c r="B1708" s="7"/>
      <c r="C1708" s="7"/>
      <c r="D1708" s="7"/>
      <c r="E1708" s="45"/>
      <c r="F1708" s="372"/>
    </row>
    <row r="1709" spans="1:6" ht="12.75">
      <c r="A1709" s="7"/>
      <c r="B1709" s="7"/>
      <c r="C1709" s="7"/>
      <c r="D1709" s="7"/>
      <c r="E1709" s="45"/>
      <c r="F1709" s="372"/>
    </row>
    <row r="1710" spans="1:6" ht="12.75">
      <c r="A1710" s="7"/>
      <c r="B1710" s="7"/>
      <c r="C1710" s="7"/>
      <c r="D1710" s="7"/>
      <c r="E1710" s="45"/>
      <c r="F1710" s="372"/>
    </row>
    <row r="1711" spans="1:6" ht="12.75">
      <c r="A1711" s="7"/>
      <c r="B1711" s="7"/>
      <c r="C1711" s="7"/>
      <c r="D1711" s="7"/>
      <c r="E1711" s="45"/>
      <c r="F1711" s="372"/>
    </row>
    <row r="1712" spans="1:6" ht="12.75">
      <c r="A1712" s="7"/>
      <c r="B1712" s="7"/>
      <c r="C1712" s="7"/>
      <c r="D1712" s="7"/>
      <c r="E1712" s="45"/>
      <c r="F1712" s="372"/>
    </row>
    <row r="1713" spans="1:6" ht="12.75">
      <c r="A1713" s="7"/>
      <c r="B1713" s="7"/>
      <c r="C1713" s="7"/>
      <c r="D1713" s="7"/>
      <c r="E1713" s="45"/>
      <c r="F1713" s="372"/>
    </row>
    <row r="1714" spans="1:6" ht="12.75">
      <c r="A1714" s="7"/>
      <c r="B1714" s="7"/>
      <c r="C1714" s="7"/>
      <c r="D1714" s="7"/>
      <c r="E1714" s="45"/>
      <c r="F1714" s="372"/>
    </row>
    <row r="1715" spans="1:6" ht="12.75">
      <c r="A1715" s="7"/>
      <c r="B1715" s="7"/>
      <c r="C1715" s="7"/>
      <c r="D1715" s="7"/>
      <c r="E1715" s="45"/>
      <c r="F1715" s="372"/>
    </row>
    <row r="1716" spans="1:6" ht="12.75">
      <c r="A1716" s="7"/>
      <c r="B1716" s="7"/>
      <c r="C1716" s="7"/>
      <c r="D1716" s="7"/>
      <c r="E1716" s="45"/>
      <c r="F1716" s="372"/>
    </row>
    <row r="1717" spans="1:6" ht="12.75">
      <c r="A1717" s="7"/>
      <c r="B1717" s="7"/>
      <c r="C1717" s="7"/>
      <c r="D1717" s="7"/>
      <c r="E1717" s="45"/>
      <c r="F1717" s="372"/>
    </row>
    <row r="1718" spans="1:6" ht="12.75">
      <c r="A1718" s="7"/>
      <c r="B1718" s="7"/>
      <c r="C1718" s="7"/>
      <c r="D1718" s="7"/>
      <c r="E1718" s="45"/>
      <c r="F1718" s="372"/>
    </row>
    <row r="1719" spans="1:6" ht="12.75">
      <c r="A1719" s="7"/>
      <c r="B1719" s="7"/>
      <c r="C1719" s="7"/>
      <c r="D1719" s="7"/>
      <c r="E1719" s="45"/>
      <c r="F1719" s="372"/>
    </row>
    <row r="1720" spans="1:6" ht="12.75">
      <c r="A1720" s="7"/>
      <c r="B1720" s="7"/>
      <c r="C1720" s="7"/>
      <c r="D1720" s="7"/>
      <c r="E1720" s="45"/>
      <c r="F1720" s="372"/>
    </row>
    <row r="1721" spans="1:6" ht="12.75">
      <c r="A1721" s="7"/>
      <c r="B1721" s="7"/>
      <c r="C1721" s="7"/>
      <c r="D1721" s="7"/>
      <c r="E1721" s="45"/>
      <c r="F1721" s="372"/>
    </row>
    <row r="1722" spans="1:6" ht="12.75">
      <c r="A1722" s="7"/>
      <c r="B1722" s="7"/>
      <c r="C1722" s="7"/>
      <c r="D1722" s="7"/>
      <c r="E1722" s="45"/>
      <c r="F1722" s="372"/>
    </row>
    <row r="1723" spans="1:6" ht="12.75">
      <c r="A1723" s="7"/>
      <c r="B1723" s="7"/>
      <c r="C1723" s="7"/>
      <c r="D1723" s="7"/>
      <c r="E1723" s="45"/>
      <c r="F1723" s="372"/>
    </row>
    <row r="1724" spans="1:6" ht="12.75">
      <c r="A1724" s="7"/>
      <c r="B1724" s="7"/>
      <c r="C1724" s="7"/>
      <c r="D1724" s="7"/>
      <c r="E1724" s="45"/>
      <c r="F1724" s="372"/>
    </row>
    <row r="1725" spans="1:6" ht="12.75">
      <c r="A1725" s="7"/>
      <c r="B1725" s="7"/>
      <c r="C1725" s="7"/>
      <c r="D1725" s="7"/>
      <c r="E1725" s="45"/>
      <c r="F1725" s="372"/>
    </row>
    <row r="1726" spans="1:6" ht="12.75">
      <c r="A1726" s="7"/>
      <c r="B1726" s="7"/>
      <c r="C1726" s="7"/>
      <c r="D1726" s="7"/>
      <c r="E1726" s="45"/>
      <c r="F1726" s="372"/>
    </row>
    <row r="1727" spans="1:6" ht="12.75">
      <c r="A1727" s="7"/>
      <c r="B1727" s="7"/>
      <c r="C1727" s="7"/>
      <c r="D1727" s="7"/>
      <c r="E1727" s="45"/>
      <c r="F1727" s="372"/>
    </row>
    <row r="1728" spans="1:6" ht="12.75">
      <c r="A1728" s="7"/>
      <c r="B1728" s="7"/>
      <c r="C1728" s="7"/>
      <c r="D1728" s="7"/>
      <c r="E1728" s="45"/>
      <c r="F1728" s="372"/>
    </row>
    <row r="1729" spans="1:6" ht="12.75">
      <c r="A1729" s="7"/>
      <c r="B1729" s="7"/>
      <c r="C1729" s="7"/>
      <c r="D1729" s="7"/>
      <c r="E1729" s="45"/>
      <c r="F1729" s="372"/>
    </row>
    <row r="1730" spans="1:6" ht="12.75">
      <c r="A1730" s="7"/>
      <c r="B1730" s="7"/>
      <c r="C1730" s="7"/>
      <c r="D1730" s="7"/>
      <c r="E1730" s="45"/>
      <c r="F1730" s="372"/>
    </row>
    <row r="1731" spans="1:6" ht="12.75">
      <c r="A1731" s="7"/>
      <c r="B1731" s="7"/>
      <c r="C1731" s="7"/>
      <c r="D1731" s="7"/>
      <c r="E1731" s="45"/>
      <c r="F1731" s="372"/>
    </row>
    <row r="1732" spans="1:6" ht="12.75">
      <c r="A1732" s="7"/>
      <c r="B1732" s="7"/>
      <c r="C1732" s="7"/>
      <c r="D1732" s="7"/>
      <c r="E1732" s="45"/>
      <c r="F1732" s="372"/>
    </row>
    <row r="1733" spans="1:6" ht="12.75">
      <c r="A1733" s="7"/>
      <c r="B1733" s="7"/>
      <c r="C1733" s="7"/>
      <c r="D1733" s="7"/>
      <c r="E1733" s="45"/>
      <c r="F1733" s="372"/>
    </row>
    <row r="1734" spans="1:6" ht="12.75">
      <c r="A1734" s="7"/>
      <c r="B1734" s="7"/>
      <c r="C1734" s="7"/>
      <c r="D1734" s="7"/>
      <c r="E1734" s="45"/>
      <c r="F1734" s="372"/>
    </row>
    <row r="1735" spans="1:6" ht="12.75">
      <c r="A1735" s="7"/>
      <c r="B1735" s="7"/>
      <c r="C1735" s="7"/>
      <c r="D1735" s="7"/>
      <c r="E1735" s="45"/>
      <c r="F1735" s="372"/>
    </row>
    <row r="1736" spans="1:6" ht="12.75">
      <c r="A1736" s="7"/>
      <c r="B1736" s="7"/>
      <c r="C1736" s="7"/>
      <c r="D1736" s="7"/>
      <c r="E1736" s="45"/>
      <c r="F1736" s="372"/>
    </row>
    <row r="1737" spans="1:6" ht="12.75">
      <c r="A1737" s="7"/>
      <c r="B1737" s="7"/>
      <c r="C1737" s="7"/>
      <c r="D1737" s="7"/>
      <c r="E1737" s="45"/>
      <c r="F1737" s="372"/>
    </row>
    <row r="1738" spans="1:6" ht="12.75">
      <c r="A1738" s="7"/>
      <c r="B1738" s="7"/>
      <c r="C1738" s="7"/>
      <c r="D1738" s="7"/>
      <c r="E1738" s="45"/>
      <c r="F1738" s="372"/>
    </row>
    <row r="1739" spans="1:6" ht="12.75">
      <c r="A1739" s="7"/>
      <c r="B1739" s="7"/>
      <c r="C1739" s="7"/>
      <c r="D1739" s="7"/>
      <c r="E1739" s="45"/>
      <c r="F1739" s="372"/>
    </row>
    <row r="1740" spans="1:6" ht="12.75">
      <c r="A1740" s="7"/>
      <c r="B1740" s="7"/>
      <c r="C1740" s="7"/>
      <c r="D1740" s="7"/>
      <c r="E1740" s="45"/>
      <c r="F1740" s="372"/>
    </row>
    <row r="1741" spans="1:6" ht="12.75">
      <c r="A1741" s="7"/>
      <c r="B1741" s="7"/>
      <c r="C1741" s="7"/>
      <c r="D1741" s="7"/>
      <c r="E1741" s="45"/>
      <c r="F1741" s="372"/>
    </row>
    <row r="1742" spans="1:6" ht="12.75">
      <c r="A1742" s="7"/>
      <c r="B1742" s="7"/>
      <c r="C1742" s="7"/>
      <c r="D1742" s="7"/>
      <c r="E1742" s="45"/>
      <c r="F1742" s="372"/>
    </row>
    <row r="1743" spans="1:6" ht="12.75">
      <c r="A1743" s="7"/>
      <c r="B1743" s="7"/>
      <c r="C1743" s="7"/>
      <c r="D1743" s="7"/>
      <c r="E1743" s="45"/>
      <c r="F1743" s="372"/>
    </row>
    <row r="1744" spans="1:6" ht="12.75">
      <c r="A1744" s="7"/>
      <c r="B1744" s="7"/>
      <c r="C1744" s="7"/>
      <c r="D1744" s="7"/>
      <c r="E1744" s="45"/>
      <c r="F1744" s="372"/>
    </row>
    <row r="1745" spans="1:6" ht="12.75">
      <c r="A1745" s="7"/>
      <c r="B1745" s="7"/>
      <c r="C1745" s="7"/>
      <c r="D1745" s="7"/>
      <c r="E1745" s="45"/>
      <c r="F1745" s="372"/>
    </row>
    <row r="1746" spans="1:6" ht="12.75">
      <c r="A1746" s="7"/>
      <c r="B1746" s="7"/>
      <c r="C1746" s="7"/>
      <c r="D1746" s="7"/>
      <c r="E1746" s="45"/>
      <c r="F1746" s="372"/>
    </row>
    <row r="1747" spans="1:6" ht="12.75">
      <c r="A1747" s="7"/>
      <c r="B1747" s="7"/>
      <c r="C1747" s="7"/>
      <c r="D1747" s="7"/>
      <c r="E1747" s="45"/>
      <c r="F1747" s="372"/>
    </row>
    <row r="1748" spans="1:6" ht="12.75">
      <c r="A1748" s="7"/>
      <c r="B1748" s="7"/>
      <c r="C1748" s="7"/>
      <c r="D1748" s="7"/>
      <c r="E1748" s="45"/>
      <c r="F1748" s="372"/>
    </row>
    <row r="1749" spans="1:6" ht="12.75">
      <c r="A1749" s="7"/>
      <c r="B1749" s="7"/>
      <c r="C1749" s="7"/>
      <c r="D1749" s="7"/>
      <c r="E1749" s="45"/>
      <c r="F1749" s="372"/>
    </row>
    <row r="1750" spans="1:6" ht="12.75">
      <c r="A1750" s="7"/>
      <c r="B1750" s="7"/>
      <c r="C1750" s="7"/>
      <c r="D1750" s="7"/>
      <c r="E1750" s="45"/>
      <c r="F1750" s="372"/>
    </row>
    <row r="1751" spans="1:6" ht="12.75">
      <c r="A1751" s="7"/>
      <c r="B1751" s="7"/>
      <c r="C1751" s="7"/>
      <c r="D1751" s="7"/>
      <c r="E1751" s="45"/>
      <c r="F1751" s="372"/>
    </row>
    <row r="1752" spans="1:6" ht="12.75">
      <c r="A1752" s="7"/>
      <c r="B1752" s="7"/>
      <c r="C1752" s="7"/>
      <c r="D1752" s="7"/>
      <c r="E1752" s="45"/>
      <c r="F1752" s="372"/>
    </row>
    <row r="1753" spans="1:6" ht="12.75">
      <c r="A1753" s="7"/>
      <c r="B1753" s="7"/>
      <c r="C1753" s="7"/>
      <c r="D1753" s="7"/>
      <c r="E1753" s="45"/>
      <c r="F1753" s="372"/>
    </row>
    <row r="1754" spans="1:6" ht="12.75">
      <c r="A1754" s="7"/>
      <c r="B1754" s="7"/>
      <c r="C1754" s="7"/>
      <c r="D1754" s="7"/>
      <c r="E1754" s="45"/>
      <c r="F1754" s="372"/>
    </row>
    <row r="1755" spans="1:6" ht="12.75">
      <c r="A1755" s="7"/>
      <c r="B1755" s="7"/>
      <c r="C1755" s="7"/>
      <c r="D1755" s="7"/>
      <c r="E1755" s="45"/>
      <c r="F1755" s="372"/>
    </row>
    <row r="1756" spans="1:6" ht="12.75">
      <c r="A1756" s="7"/>
      <c r="B1756" s="7"/>
      <c r="C1756" s="7"/>
      <c r="D1756" s="7"/>
      <c r="E1756" s="45"/>
      <c r="F1756" s="372"/>
    </row>
    <row r="1757" spans="1:6" ht="12.75">
      <c r="A1757" s="7"/>
      <c r="B1757" s="7"/>
      <c r="C1757" s="7"/>
      <c r="D1757" s="7"/>
      <c r="E1757" s="45"/>
      <c r="F1757" s="372"/>
    </row>
    <row r="1758" spans="1:6" ht="12.75">
      <c r="A1758" s="7"/>
      <c r="B1758" s="7"/>
      <c r="C1758" s="7"/>
      <c r="D1758" s="7"/>
      <c r="E1758" s="45"/>
      <c r="F1758" s="372"/>
    </row>
    <row r="1759" spans="1:6" ht="12.75">
      <c r="A1759" s="7"/>
      <c r="B1759" s="7"/>
      <c r="C1759" s="7"/>
      <c r="D1759" s="7"/>
      <c r="E1759" s="45"/>
      <c r="F1759" s="372"/>
    </row>
    <row r="1760" spans="1:6" ht="12.75">
      <c r="A1760" s="7"/>
      <c r="B1760" s="7"/>
      <c r="C1760" s="7"/>
      <c r="D1760" s="7"/>
      <c r="E1760" s="45"/>
      <c r="F1760" s="372"/>
    </row>
    <row r="1761" spans="1:6" ht="12.75">
      <c r="A1761" s="7"/>
      <c r="B1761" s="7"/>
      <c r="C1761" s="7"/>
      <c r="D1761" s="7"/>
      <c r="E1761" s="45"/>
      <c r="F1761" s="372"/>
    </row>
    <row r="1762" spans="1:6" ht="12.75">
      <c r="A1762" s="7"/>
      <c r="B1762" s="7"/>
      <c r="C1762" s="7"/>
      <c r="D1762" s="7"/>
      <c r="E1762" s="45"/>
      <c r="F1762" s="372"/>
    </row>
    <row r="1763" spans="1:6" ht="12.75">
      <c r="A1763" s="7"/>
      <c r="B1763" s="7"/>
      <c r="C1763" s="7"/>
      <c r="D1763" s="7"/>
      <c r="E1763" s="45"/>
      <c r="F1763" s="372"/>
    </row>
    <row r="1764" spans="1:6" ht="12.75">
      <c r="A1764" s="7"/>
      <c r="B1764" s="7"/>
      <c r="C1764" s="7"/>
      <c r="D1764" s="7"/>
      <c r="E1764" s="45"/>
      <c r="F1764" s="372"/>
    </row>
    <row r="1765" spans="1:6" ht="12.75">
      <c r="A1765" s="7"/>
      <c r="B1765" s="7"/>
      <c r="C1765" s="7"/>
      <c r="D1765" s="7"/>
      <c r="E1765" s="45"/>
      <c r="F1765" s="372"/>
    </row>
    <row r="1766" spans="1:6" ht="12.75">
      <c r="A1766" s="7"/>
      <c r="B1766" s="7"/>
      <c r="C1766" s="7"/>
      <c r="D1766" s="7"/>
      <c r="E1766" s="45"/>
      <c r="F1766" s="372"/>
    </row>
    <row r="1767" spans="1:6" ht="12.75">
      <c r="A1767" s="7"/>
      <c r="B1767" s="7"/>
      <c r="C1767" s="7"/>
      <c r="D1767" s="7"/>
      <c r="E1767" s="45"/>
      <c r="F1767" s="372"/>
    </row>
    <row r="1768" spans="1:6" ht="12.75">
      <c r="A1768" s="7"/>
      <c r="B1768" s="7"/>
      <c r="C1768" s="7"/>
      <c r="D1768" s="7"/>
      <c r="E1768" s="45"/>
      <c r="F1768" s="372"/>
    </row>
    <row r="1769" spans="1:6" ht="12.75">
      <c r="A1769" s="7"/>
      <c r="B1769" s="7"/>
      <c r="C1769" s="7"/>
      <c r="D1769" s="7"/>
      <c r="E1769" s="45"/>
      <c r="F1769" s="372"/>
    </row>
    <row r="1770" spans="1:6" ht="12.75">
      <c r="A1770" s="7"/>
      <c r="B1770" s="7"/>
      <c r="C1770" s="7"/>
      <c r="D1770" s="7"/>
      <c r="E1770" s="45"/>
      <c r="F1770" s="372"/>
    </row>
    <row r="1771" spans="1:6" ht="12.75">
      <c r="A1771" s="7"/>
      <c r="B1771" s="7"/>
      <c r="C1771" s="7"/>
      <c r="D1771" s="7"/>
      <c r="E1771" s="45"/>
      <c r="F1771" s="372"/>
    </row>
    <row r="1772" spans="1:6" ht="12.75">
      <c r="A1772" s="7"/>
      <c r="B1772" s="7"/>
      <c r="C1772" s="7"/>
      <c r="D1772" s="7"/>
      <c r="E1772" s="45"/>
      <c r="F1772" s="372"/>
    </row>
    <row r="1773" spans="1:6" ht="12.75">
      <c r="A1773" s="7"/>
      <c r="B1773" s="7"/>
      <c r="C1773" s="7"/>
      <c r="D1773" s="7"/>
      <c r="E1773" s="45"/>
      <c r="F1773" s="372"/>
    </row>
    <row r="1774" spans="1:6" ht="12.75">
      <c r="A1774" s="7"/>
      <c r="B1774" s="7"/>
      <c r="C1774" s="7"/>
      <c r="D1774" s="7"/>
      <c r="E1774" s="45"/>
      <c r="F1774" s="372"/>
    </row>
    <row r="1775" spans="1:6" ht="12.75">
      <c r="A1775" s="7"/>
      <c r="B1775" s="7"/>
      <c r="C1775" s="7"/>
      <c r="D1775" s="7"/>
      <c r="E1775" s="45"/>
      <c r="F1775" s="372"/>
    </row>
    <row r="1776" spans="1:6" ht="12.75">
      <c r="A1776" s="7"/>
      <c r="B1776" s="7"/>
      <c r="C1776" s="7"/>
      <c r="D1776" s="7"/>
      <c r="E1776" s="45"/>
      <c r="F1776" s="372"/>
    </row>
    <row r="1777" spans="1:6" ht="12.75">
      <c r="A1777" s="7"/>
      <c r="B1777" s="7"/>
      <c r="C1777" s="7"/>
      <c r="D1777" s="7"/>
      <c r="E1777" s="45"/>
      <c r="F1777" s="372"/>
    </row>
    <row r="1778" spans="1:6" ht="12.75">
      <c r="A1778" s="7"/>
      <c r="B1778" s="7"/>
      <c r="C1778" s="7"/>
      <c r="D1778" s="7"/>
      <c r="E1778" s="45"/>
      <c r="F1778" s="372"/>
    </row>
    <row r="1779" spans="1:6" ht="12.75">
      <c r="A1779" s="7"/>
      <c r="B1779" s="7"/>
      <c r="C1779" s="7"/>
      <c r="D1779" s="7"/>
      <c r="E1779" s="45"/>
      <c r="F1779" s="372"/>
    </row>
    <row r="1780" spans="1:6" ht="12.75">
      <c r="A1780" s="7"/>
      <c r="B1780" s="7"/>
      <c r="C1780" s="7"/>
      <c r="D1780" s="7"/>
      <c r="E1780" s="45"/>
      <c r="F1780" s="372"/>
    </row>
    <row r="1781" spans="1:6" ht="12.75">
      <c r="A1781" s="7"/>
      <c r="B1781" s="7"/>
      <c r="C1781" s="7"/>
      <c r="D1781" s="7"/>
      <c r="E1781" s="45"/>
      <c r="F1781" s="372"/>
    </row>
    <row r="1782" spans="1:6" ht="12.75">
      <c r="A1782" s="7"/>
      <c r="B1782" s="7"/>
      <c r="C1782" s="7"/>
      <c r="D1782" s="7"/>
      <c r="E1782" s="45"/>
      <c r="F1782" s="372"/>
    </row>
    <row r="1783" spans="1:6" ht="12.75">
      <c r="A1783" s="7"/>
      <c r="B1783" s="7"/>
      <c r="C1783" s="7"/>
      <c r="D1783" s="7"/>
      <c r="E1783" s="45"/>
      <c r="F1783" s="372"/>
    </row>
    <row r="1784" spans="1:6" ht="12.75">
      <c r="A1784" s="7"/>
      <c r="B1784" s="7"/>
      <c r="C1784" s="7"/>
      <c r="D1784" s="7"/>
      <c r="E1784" s="45"/>
      <c r="F1784" s="372"/>
    </row>
    <row r="1785" spans="1:6" ht="12.75">
      <c r="A1785" s="7"/>
      <c r="B1785" s="7"/>
      <c r="C1785" s="7"/>
      <c r="D1785" s="7"/>
      <c r="E1785" s="45"/>
      <c r="F1785" s="372"/>
    </row>
    <row r="1786" spans="1:6" ht="12.75">
      <c r="A1786" s="7"/>
      <c r="B1786" s="7"/>
      <c r="C1786" s="7"/>
      <c r="D1786" s="7"/>
      <c r="E1786" s="45"/>
      <c r="F1786" s="372"/>
    </row>
    <row r="1787" spans="1:6" ht="12.75">
      <c r="A1787" s="7"/>
      <c r="B1787" s="7"/>
      <c r="C1787" s="7"/>
      <c r="D1787" s="7"/>
      <c r="E1787" s="45"/>
      <c r="F1787" s="372"/>
    </row>
    <row r="1788" spans="1:6" ht="12.75">
      <c r="A1788" s="7"/>
      <c r="B1788" s="7"/>
      <c r="C1788" s="7"/>
      <c r="D1788" s="7"/>
      <c r="E1788" s="45"/>
      <c r="F1788" s="372"/>
    </row>
    <row r="1789" spans="1:6" ht="12.75">
      <c r="A1789" s="7"/>
      <c r="B1789" s="7"/>
      <c r="C1789" s="7"/>
      <c r="D1789" s="7"/>
      <c r="E1789" s="45"/>
      <c r="F1789" s="372"/>
    </row>
    <row r="1790" spans="1:6" ht="12.75">
      <c r="A1790" s="7"/>
      <c r="B1790" s="7"/>
      <c r="C1790" s="7"/>
      <c r="D1790" s="7"/>
      <c r="E1790" s="45"/>
      <c r="F1790" s="372"/>
    </row>
    <row r="1791" spans="1:6" ht="12.75">
      <c r="A1791" s="7"/>
      <c r="B1791" s="7"/>
      <c r="C1791" s="7"/>
      <c r="D1791" s="7"/>
      <c r="E1791" s="45"/>
      <c r="F1791" s="372"/>
    </row>
    <row r="1792" spans="1:6" ht="12.75">
      <c r="A1792" s="7"/>
      <c r="B1792" s="7"/>
      <c r="C1792" s="7"/>
      <c r="D1792" s="7"/>
      <c r="E1792" s="45"/>
      <c r="F1792" s="372"/>
    </row>
    <row r="1793" spans="1:6" ht="12.75">
      <c r="A1793" s="7"/>
      <c r="B1793" s="7"/>
      <c r="C1793" s="7"/>
      <c r="D1793" s="7"/>
      <c r="E1793" s="45"/>
      <c r="F1793" s="372"/>
    </row>
    <row r="1794" spans="1:6" ht="12.75">
      <c r="A1794" s="7"/>
      <c r="B1794" s="7"/>
      <c r="C1794" s="7"/>
      <c r="D1794" s="7"/>
      <c r="E1794" s="45"/>
      <c r="F1794" s="372"/>
    </row>
    <row r="1795" spans="1:6" ht="12.75">
      <c r="A1795" s="7"/>
      <c r="B1795" s="7"/>
      <c r="C1795" s="7"/>
      <c r="D1795" s="7"/>
      <c r="E1795" s="45"/>
      <c r="F1795" s="372"/>
    </row>
    <row r="1796" spans="1:6" ht="12.75">
      <c r="A1796" s="7"/>
      <c r="B1796" s="7"/>
      <c r="C1796" s="7"/>
      <c r="D1796" s="7"/>
      <c r="E1796" s="45"/>
      <c r="F1796" s="372"/>
    </row>
    <row r="1797" spans="1:6" ht="12.75">
      <c r="A1797" s="7"/>
      <c r="B1797" s="7"/>
      <c r="C1797" s="7"/>
      <c r="D1797" s="7"/>
      <c r="E1797" s="45"/>
      <c r="F1797" s="372"/>
    </row>
    <row r="1798" spans="1:6" ht="12.75">
      <c r="A1798" s="7"/>
      <c r="B1798" s="7"/>
      <c r="C1798" s="7"/>
      <c r="D1798" s="7"/>
      <c r="E1798" s="45"/>
      <c r="F1798" s="372"/>
    </row>
    <row r="1799" spans="1:6" ht="12.75">
      <c r="A1799" s="7"/>
      <c r="B1799" s="7"/>
      <c r="C1799" s="7"/>
      <c r="D1799" s="7"/>
      <c r="E1799" s="45"/>
      <c r="F1799" s="372"/>
    </row>
    <row r="1800" spans="1:6" ht="12.75">
      <c r="A1800" s="7"/>
      <c r="B1800" s="7"/>
      <c r="C1800" s="7"/>
      <c r="D1800" s="7"/>
      <c r="E1800" s="45"/>
      <c r="F1800" s="372"/>
    </row>
    <row r="1801" spans="1:6" ht="12.75">
      <c r="A1801" s="7"/>
      <c r="B1801" s="7"/>
      <c r="C1801" s="7"/>
      <c r="D1801" s="7"/>
      <c r="E1801" s="45"/>
      <c r="F1801" s="372"/>
    </row>
    <row r="1802" spans="1:6" ht="12.75">
      <c r="A1802" s="7"/>
      <c r="B1802" s="7"/>
      <c r="C1802" s="7"/>
      <c r="D1802" s="7"/>
      <c r="E1802" s="45"/>
      <c r="F1802" s="372"/>
    </row>
    <row r="1803" spans="1:6" ht="12.75">
      <c r="A1803" s="7"/>
      <c r="B1803" s="7"/>
      <c r="C1803" s="7"/>
      <c r="D1803" s="7"/>
      <c r="E1803" s="45"/>
      <c r="F1803" s="372"/>
    </row>
    <row r="1804" spans="1:6" ht="12.75">
      <c r="A1804" s="7"/>
      <c r="B1804" s="7"/>
      <c r="C1804" s="7"/>
      <c r="D1804" s="7"/>
      <c r="E1804" s="45"/>
      <c r="F1804" s="372"/>
    </row>
    <row r="1805" spans="1:6" ht="12.75">
      <c r="A1805" s="7"/>
      <c r="B1805" s="7"/>
      <c r="C1805" s="7"/>
      <c r="D1805" s="7"/>
      <c r="E1805" s="45"/>
      <c r="F1805" s="372"/>
    </row>
    <row r="1806" spans="1:6" ht="12.75">
      <c r="A1806" s="7"/>
      <c r="B1806" s="7"/>
      <c r="C1806" s="7"/>
      <c r="D1806" s="7"/>
      <c r="E1806" s="45"/>
      <c r="F1806" s="372"/>
    </row>
    <row r="1807" spans="1:6" ht="12.75">
      <c r="A1807" s="7"/>
      <c r="B1807" s="7"/>
      <c r="C1807" s="7"/>
      <c r="D1807" s="7"/>
      <c r="E1807" s="45"/>
      <c r="F1807" s="372"/>
    </row>
    <row r="1808" spans="1:6" ht="12.75">
      <c r="A1808" s="7"/>
      <c r="B1808" s="7"/>
      <c r="C1808" s="7"/>
      <c r="D1808" s="7"/>
      <c r="E1808" s="45"/>
      <c r="F1808" s="372"/>
    </row>
    <row r="1809" spans="1:6" ht="12.75">
      <c r="A1809" s="7"/>
      <c r="B1809" s="7"/>
      <c r="C1809" s="7"/>
      <c r="D1809" s="7"/>
      <c r="E1809" s="45"/>
      <c r="F1809" s="372"/>
    </row>
    <row r="1810" spans="1:6" ht="12.75">
      <c r="A1810" s="7"/>
      <c r="B1810" s="7"/>
      <c r="C1810" s="7"/>
      <c r="D1810" s="7"/>
      <c r="E1810" s="45"/>
      <c r="F1810" s="372"/>
    </row>
    <row r="1811" spans="1:6" ht="12.75">
      <c r="A1811" s="7"/>
      <c r="B1811" s="7"/>
      <c r="C1811" s="7"/>
      <c r="D1811" s="7"/>
      <c r="E1811" s="45"/>
      <c r="F1811" s="372"/>
    </row>
    <row r="1812" spans="1:6" ht="12.75">
      <c r="A1812" s="7"/>
      <c r="B1812" s="7"/>
      <c r="C1812" s="7"/>
      <c r="D1812" s="7"/>
      <c r="E1812" s="45"/>
      <c r="F1812" s="372"/>
    </row>
    <row r="1813" spans="1:6" ht="12.75">
      <c r="A1813" s="7"/>
      <c r="B1813" s="7"/>
      <c r="C1813" s="7"/>
      <c r="D1813" s="7"/>
      <c r="E1813" s="45"/>
      <c r="F1813" s="372"/>
    </row>
    <row r="1814" spans="1:6" ht="12.75">
      <c r="A1814" s="7"/>
      <c r="B1814" s="7"/>
      <c r="C1814" s="7"/>
      <c r="D1814" s="7"/>
      <c r="E1814" s="45"/>
      <c r="F1814" s="372"/>
    </row>
    <row r="1815" spans="1:6" ht="12.75">
      <c r="A1815" s="7"/>
      <c r="B1815" s="7"/>
      <c r="C1815" s="7"/>
      <c r="D1815" s="7"/>
      <c r="E1815" s="45"/>
      <c r="F1815" s="372"/>
    </row>
    <row r="1816" spans="1:6" ht="12.75">
      <c r="A1816" s="7"/>
      <c r="B1816" s="7"/>
      <c r="C1816" s="7"/>
      <c r="D1816" s="7"/>
      <c r="E1816" s="45"/>
      <c r="F1816" s="372"/>
    </row>
    <row r="1817" spans="1:6" ht="12.75">
      <c r="A1817" s="7"/>
      <c r="B1817" s="7"/>
      <c r="C1817" s="7"/>
      <c r="D1817" s="7"/>
      <c r="E1817" s="45"/>
      <c r="F1817" s="372"/>
    </row>
    <row r="1818" spans="1:6" ht="12.75">
      <c r="A1818" s="7"/>
      <c r="B1818" s="7"/>
      <c r="C1818" s="7"/>
      <c r="D1818" s="7"/>
      <c r="E1818" s="45"/>
      <c r="F1818" s="372"/>
    </row>
    <row r="1819" spans="1:6" ht="12.75">
      <c r="A1819" s="7"/>
      <c r="B1819" s="7"/>
      <c r="C1819" s="7"/>
      <c r="D1819" s="7"/>
      <c r="E1819" s="45"/>
      <c r="F1819" s="372"/>
    </row>
    <row r="1820" spans="1:6" ht="12.75">
      <c r="A1820" s="7"/>
      <c r="B1820" s="7"/>
      <c r="C1820" s="7"/>
      <c r="D1820" s="7"/>
      <c r="E1820" s="45"/>
      <c r="F1820" s="372"/>
    </row>
    <row r="1821" spans="1:6" ht="12.75">
      <c r="A1821" s="7"/>
      <c r="B1821" s="7"/>
      <c r="C1821" s="7"/>
      <c r="D1821" s="7"/>
      <c r="E1821" s="45"/>
      <c r="F1821" s="372"/>
    </row>
    <row r="1822" spans="1:6" ht="12.75">
      <c r="A1822" s="7"/>
      <c r="B1822" s="7"/>
      <c r="C1822" s="7"/>
      <c r="D1822" s="7"/>
      <c r="E1822" s="45"/>
      <c r="F1822" s="372"/>
    </row>
    <row r="1823" spans="1:6" ht="12.75">
      <c r="A1823" s="7"/>
      <c r="B1823" s="7"/>
      <c r="C1823" s="7"/>
      <c r="D1823" s="7"/>
      <c r="E1823" s="45"/>
      <c r="F1823" s="372"/>
    </row>
    <row r="1824" spans="1:6" ht="12.75">
      <c r="A1824" s="7"/>
      <c r="B1824" s="7"/>
      <c r="C1824" s="7"/>
      <c r="D1824" s="7"/>
      <c r="E1824" s="45"/>
      <c r="F1824" s="372"/>
    </row>
    <row r="1825" spans="1:6" ht="12.75">
      <c r="A1825" s="7"/>
      <c r="B1825" s="7"/>
      <c r="C1825" s="7"/>
      <c r="D1825" s="7"/>
      <c r="E1825" s="45"/>
      <c r="F1825" s="372"/>
    </row>
    <row r="1826" spans="1:6" ht="12.75">
      <c r="A1826" s="7"/>
      <c r="B1826" s="7"/>
      <c r="C1826" s="7"/>
      <c r="D1826" s="7"/>
      <c r="E1826" s="45"/>
      <c r="F1826" s="372"/>
    </row>
    <row r="1827" spans="1:6" ht="12.75">
      <c r="A1827" s="7"/>
      <c r="B1827" s="7"/>
      <c r="C1827" s="7"/>
      <c r="D1827" s="7"/>
      <c r="E1827" s="45"/>
      <c r="F1827" s="372"/>
    </row>
    <row r="1828" spans="1:6" ht="12.75">
      <c r="A1828" s="7"/>
      <c r="B1828" s="7"/>
      <c r="C1828" s="7"/>
      <c r="D1828" s="7"/>
      <c r="E1828" s="45"/>
      <c r="F1828" s="372"/>
    </row>
    <row r="1829" spans="1:6" ht="12.75">
      <c r="A1829" s="7"/>
      <c r="B1829" s="7"/>
      <c r="C1829" s="7"/>
      <c r="D1829" s="7"/>
      <c r="E1829" s="45"/>
      <c r="F1829" s="372"/>
    </row>
    <row r="1830" spans="1:6" ht="12.75">
      <c r="A1830" s="7"/>
      <c r="B1830" s="7"/>
      <c r="C1830" s="7"/>
      <c r="D1830" s="7"/>
      <c r="E1830" s="45"/>
      <c r="F1830" s="372"/>
    </row>
    <row r="1831" spans="1:6" ht="12.75">
      <c r="A1831" s="7"/>
      <c r="B1831" s="7"/>
      <c r="C1831" s="7"/>
      <c r="D1831" s="7"/>
      <c r="E1831" s="45"/>
      <c r="F1831" s="372"/>
    </row>
    <row r="1832" spans="1:6" ht="12.75">
      <c r="A1832" s="7"/>
      <c r="B1832" s="7"/>
      <c r="C1832" s="7"/>
      <c r="D1832" s="7"/>
      <c r="E1832" s="45"/>
      <c r="F1832" s="372"/>
    </row>
    <row r="1833" spans="1:6" ht="12.75">
      <c r="A1833" s="7"/>
      <c r="B1833" s="7"/>
      <c r="C1833" s="7"/>
      <c r="D1833" s="7"/>
      <c r="E1833" s="45"/>
      <c r="F1833" s="372"/>
    </row>
    <row r="1834" spans="1:6" ht="12.75">
      <c r="A1834" s="7"/>
      <c r="B1834" s="7"/>
      <c r="C1834" s="7"/>
      <c r="D1834" s="7"/>
      <c r="E1834" s="45"/>
      <c r="F1834" s="372"/>
    </row>
    <row r="1835" spans="1:6" ht="12.75">
      <c r="A1835" s="7"/>
      <c r="B1835" s="7"/>
      <c r="C1835" s="7"/>
      <c r="D1835" s="7"/>
      <c r="E1835" s="45"/>
      <c r="F1835" s="372"/>
    </row>
    <row r="1836" spans="1:6" ht="12.75">
      <c r="A1836" s="7"/>
      <c r="B1836" s="7"/>
      <c r="C1836" s="7"/>
      <c r="D1836" s="7"/>
      <c r="E1836" s="45"/>
      <c r="F1836" s="372"/>
    </row>
    <row r="1837" spans="1:6" ht="12.75">
      <c r="A1837" s="7"/>
      <c r="B1837" s="7"/>
      <c r="C1837" s="7"/>
      <c r="D1837" s="7"/>
      <c r="E1837" s="45"/>
      <c r="F1837" s="372"/>
    </row>
    <row r="1838" spans="1:6" ht="12.75">
      <c r="A1838" s="7"/>
      <c r="B1838" s="7"/>
      <c r="C1838" s="7"/>
      <c r="D1838" s="7"/>
      <c r="E1838" s="45"/>
      <c r="F1838" s="372"/>
    </row>
    <row r="1839" spans="1:6" ht="12.75">
      <c r="A1839" s="7"/>
      <c r="B1839" s="7"/>
      <c r="C1839" s="7"/>
      <c r="D1839" s="7"/>
      <c r="E1839" s="45"/>
      <c r="F1839" s="372"/>
    </row>
    <row r="1840" spans="1:6" ht="12.75">
      <c r="A1840" s="7"/>
      <c r="B1840" s="7"/>
      <c r="C1840" s="7"/>
      <c r="D1840" s="7"/>
      <c r="E1840" s="45"/>
      <c r="F1840" s="372"/>
    </row>
    <row r="1841" spans="1:6" ht="12.75">
      <c r="A1841" s="7"/>
      <c r="B1841" s="7"/>
      <c r="C1841" s="7"/>
      <c r="D1841" s="7"/>
      <c r="E1841" s="45"/>
      <c r="F1841" s="372"/>
    </row>
    <row r="1842" spans="1:6" ht="12.75">
      <c r="A1842" s="7"/>
      <c r="B1842" s="7"/>
      <c r="C1842" s="7"/>
      <c r="D1842" s="7"/>
      <c r="E1842" s="45"/>
      <c r="F1842" s="372"/>
    </row>
    <row r="1843" spans="1:6" ht="12.75">
      <c r="A1843" s="7"/>
      <c r="B1843" s="7"/>
      <c r="C1843" s="7"/>
      <c r="D1843" s="7"/>
      <c r="E1843" s="45"/>
      <c r="F1843" s="372"/>
    </row>
    <row r="1844" spans="1:6" ht="12.75">
      <c r="A1844" s="7"/>
      <c r="B1844" s="7"/>
      <c r="C1844" s="7"/>
      <c r="D1844" s="7"/>
      <c r="E1844" s="45"/>
      <c r="F1844" s="372"/>
    </row>
    <row r="1845" spans="1:6" ht="12.75">
      <c r="A1845" s="7"/>
      <c r="B1845" s="7"/>
      <c r="C1845" s="7"/>
      <c r="D1845" s="7"/>
      <c r="E1845" s="45"/>
      <c r="F1845" s="372"/>
    </row>
    <row r="1846" spans="1:6" ht="12.75">
      <c r="A1846" s="7"/>
      <c r="B1846" s="7"/>
      <c r="C1846" s="7"/>
      <c r="D1846" s="7"/>
      <c r="E1846" s="45"/>
      <c r="F1846" s="372"/>
    </row>
    <row r="1847" spans="1:6" ht="12.75">
      <c r="A1847" s="7"/>
      <c r="B1847" s="7"/>
      <c r="C1847" s="7"/>
      <c r="D1847" s="7"/>
      <c r="E1847" s="45"/>
      <c r="F1847" s="372"/>
    </row>
    <row r="1848" spans="1:6" ht="12.75">
      <c r="A1848" s="7"/>
      <c r="B1848" s="7"/>
      <c r="C1848" s="7"/>
      <c r="D1848" s="7"/>
      <c r="E1848" s="45"/>
      <c r="F1848" s="372"/>
    </row>
    <row r="1849" spans="1:6" ht="12.75">
      <c r="A1849" s="7"/>
      <c r="B1849" s="7"/>
      <c r="C1849" s="7"/>
      <c r="D1849" s="7"/>
      <c r="E1849" s="45"/>
      <c r="F1849" s="372"/>
    </row>
    <row r="1850" spans="1:6" ht="12.75">
      <c r="A1850" s="7"/>
      <c r="B1850" s="7"/>
      <c r="C1850" s="7"/>
      <c r="D1850" s="7"/>
      <c r="E1850" s="45"/>
      <c r="F1850" s="372"/>
    </row>
    <row r="1851" spans="1:6" ht="12.75">
      <c r="A1851" s="7"/>
      <c r="B1851" s="7"/>
      <c r="C1851" s="7"/>
      <c r="D1851" s="7"/>
      <c r="E1851" s="45"/>
      <c r="F1851" s="372"/>
    </row>
    <row r="1852" spans="1:6" ht="12.75">
      <c r="A1852" s="7"/>
      <c r="B1852" s="7"/>
      <c r="C1852" s="7"/>
      <c r="D1852" s="7"/>
      <c r="E1852" s="45"/>
      <c r="F1852" s="372"/>
    </row>
    <row r="1853" spans="1:6" ht="12.75">
      <c r="A1853" s="7"/>
      <c r="B1853" s="7"/>
      <c r="C1853" s="7"/>
      <c r="D1853" s="7"/>
      <c r="E1853" s="45"/>
      <c r="F1853" s="372"/>
    </row>
    <row r="1854" spans="1:6" ht="12.75">
      <c r="A1854" s="7"/>
      <c r="B1854" s="7"/>
      <c r="C1854" s="7"/>
      <c r="D1854" s="7"/>
      <c r="E1854" s="45"/>
      <c r="F1854" s="372"/>
    </row>
    <row r="1855" spans="1:6" ht="12.75">
      <c r="A1855" s="7"/>
      <c r="B1855" s="7"/>
      <c r="C1855" s="7"/>
      <c r="D1855" s="7"/>
      <c r="E1855" s="45"/>
      <c r="F1855" s="372"/>
    </row>
    <row r="1856" spans="1:6" ht="12.75">
      <c r="A1856" s="7"/>
      <c r="B1856" s="7"/>
      <c r="C1856" s="7"/>
      <c r="D1856" s="7"/>
      <c r="E1856" s="45"/>
      <c r="F1856" s="372"/>
    </row>
    <row r="1857" spans="1:6" ht="12.75">
      <c r="A1857" s="7"/>
      <c r="B1857" s="7"/>
      <c r="C1857" s="7"/>
      <c r="D1857" s="7"/>
      <c r="E1857" s="45"/>
      <c r="F1857" s="372"/>
    </row>
    <row r="1858" spans="1:6" ht="12.75">
      <c r="A1858" s="7"/>
      <c r="B1858" s="7"/>
      <c r="C1858" s="7"/>
      <c r="D1858" s="7"/>
      <c r="E1858" s="45"/>
      <c r="F1858" s="372"/>
    </row>
    <row r="1859" spans="1:6" ht="12.75">
      <c r="A1859" s="7"/>
      <c r="B1859" s="7"/>
      <c r="C1859" s="7"/>
      <c r="D1859" s="7"/>
      <c r="E1859" s="45"/>
      <c r="F1859" s="372"/>
    </row>
    <row r="1860" spans="1:6" ht="12.75">
      <c r="A1860" s="7"/>
      <c r="B1860" s="7"/>
      <c r="C1860" s="7"/>
      <c r="D1860" s="7"/>
      <c r="E1860" s="45"/>
      <c r="F1860" s="372"/>
    </row>
    <row r="1861" spans="1:6" ht="12.75">
      <c r="A1861" s="7"/>
      <c r="B1861" s="7"/>
      <c r="C1861" s="7"/>
      <c r="D1861" s="7"/>
      <c r="E1861" s="45"/>
      <c r="F1861" s="372"/>
    </row>
    <row r="1862" spans="1:6" ht="12.75">
      <c r="A1862" s="7"/>
      <c r="B1862" s="7"/>
      <c r="C1862" s="7"/>
      <c r="D1862" s="7"/>
      <c r="E1862" s="45"/>
      <c r="F1862" s="372"/>
    </row>
    <row r="1863" spans="1:6" ht="12.75">
      <c r="A1863" s="7"/>
      <c r="B1863" s="7"/>
      <c r="C1863" s="7"/>
      <c r="D1863" s="7"/>
      <c r="E1863" s="45"/>
      <c r="F1863" s="372"/>
    </row>
    <row r="1864" spans="1:6" ht="12.75">
      <c r="A1864" s="7"/>
      <c r="B1864" s="7"/>
      <c r="C1864" s="7"/>
      <c r="D1864" s="7"/>
      <c r="E1864" s="45"/>
      <c r="F1864" s="372"/>
    </row>
    <row r="1865" spans="1:6" ht="12.75">
      <c r="A1865" s="7"/>
      <c r="B1865" s="7"/>
      <c r="C1865" s="7"/>
      <c r="D1865" s="7"/>
      <c r="E1865" s="45"/>
      <c r="F1865" s="372"/>
    </row>
    <row r="1866" spans="1:6" ht="12.75">
      <c r="A1866" s="7"/>
      <c r="B1866" s="7"/>
      <c r="C1866" s="7"/>
      <c r="D1866" s="7"/>
      <c r="E1866" s="45"/>
      <c r="F1866" s="372"/>
    </row>
    <row r="1867" spans="1:6" ht="12.75">
      <c r="A1867" s="7"/>
      <c r="B1867" s="7"/>
      <c r="C1867" s="7"/>
      <c r="D1867" s="7"/>
      <c r="E1867" s="45"/>
      <c r="F1867" s="372"/>
    </row>
    <row r="1868" spans="1:6" ht="12.75">
      <c r="A1868" s="7"/>
      <c r="B1868" s="7"/>
      <c r="C1868" s="7"/>
      <c r="D1868" s="7"/>
      <c r="E1868" s="45"/>
      <c r="F1868" s="372"/>
    </row>
    <row r="1869" spans="1:6" ht="12.75">
      <c r="A1869" s="7"/>
      <c r="B1869" s="7"/>
      <c r="C1869" s="7"/>
      <c r="D1869" s="7"/>
      <c r="E1869" s="45"/>
      <c r="F1869" s="372"/>
    </row>
    <row r="1870" spans="1:6" ht="12.75">
      <c r="A1870" s="7"/>
      <c r="B1870" s="7"/>
      <c r="C1870" s="7"/>
      <c r="D1870" s="7"/>
      <c r="E1870" s="45"/>
      <c r="F1870" s="372"/>
    </row>
    <row r="1871" spans="1:6" ht="12.75">
      <c r="A1871" s="7"/>
      <c r="B1871" s="7"/>
      <c r="C1871" s="7"/>
      <c r="D1871" s="7"/>
      <c r="E1871" s="45"/>
      <c r="F1871" s="372"/>
    </row>
    <row r="1872" spans="1:6" ht="12.75">
      <c r="A1872" s="7"/>
      <c r="B1872" s="7"/>
      <c r="C1872" s="7"/>
      <c r="D1872" s="7"/>
      <c r="E1872" s="45"/>
      <c r="F1872" s="372"/>
    </row>
    <row r="1873" spans="1:6" ht="12.75">
      <c r="A1873" s="7"/>
      <c r="B1873" s="7"/>
      <c r="C1873" s="7"/>
      <c r="D1873" s="7"/>
      <c r="E1873" s="45"/>
      <c r="F1873" s="372"/>
    </row>
    <row r="1874" spans="1:6" ht="12.75">
      <c r="A1874" s="7"/>
      <c r="B1874" s="7"/>
      <c r="C1874" s="7"/>
      <c r="D1874" s="7"/>
      <c r="E1874" s="45"/>
      <c r="F1874" s="372"/>
    </row>
    <row r="1875" spans="1:6" ht="12.75">
      <c r="A1875" s="7"/>
      <c r="B1875" s="7"/>
      <c r="C1875" s="7"/>
      <c r="D1875" s="7"/>
      <c r="E1875" s="45"/>
      <c r="F1875" s="372"/>
    </row>
    <row r="1876" spans="1:6" ht="12.75">
      <c r="A1876" s="7"/>
      <c r="B1876" s="7"/>
      <c r="C1876" s="7"/>
      <c r="D1876" s="7"/>
      <c r="E1876" s="45"/>
      <c r="F1876" s="372"/>
    </row>
    <row r="1877" spans="1:6" ht="12.75">
      <c r="A1877" s="7"/>
      <c r="B1877" s="7"/>
      <c r="C1877" s="7"/>
      <c r="D1877" s="7"/>
      <c r="E1877" s="45"/>
      <c r="F1877" s="372"/>
    </row>
    <row r="1878" spans="1:6" ht="12.75">
      <c r="A1878" s="7"/>
      <c r="B1878" s="7"/>
      <c r="C1878" s="7"/>
      <c r="D1878" s="7"/>
      <c r="E1878" s="45"/>
      <c r="F1878" s="372"/>
    </row>
    <row r="1879" spans="1:6" ht="12.75">
      <c r="A1879" s="7"/>
      <c r="B1879" s="7"/>
      <c r="C1879" s="7"/>
      <c r="D1879" s="7"/>
      <c r="E1879" s="45"/>
      <c r="F1879" s="372"/>
    </row>
    <row r="1880" spans="1:6" ht="12.75">
      <c r="A1880" s="7"/>
      <c r="B1880" s="7"/>
      <c r="C1880" s="7"/>
      <c r="D1880" s="7"/>
      <c r="E1880" s="45"/>
      <c r="F1880" s="372"/>
    </row>
    <row r="1881" spans="1:6" ht="12.75">
      <c r="A1881" s="7"/>
      <c r="B1881" s="7"/>
      <c r="C1881" s="7"/>
      <c r="D1881" s="7"/>
      <c r="E1881" s="45"/>
      <c r="F1881" s="372"/>
    </row>
    <row r="1882" spans="1:6" ht="12.75">
      <c r="A1882" s="7"/>
      <c r="B1882" s="7"/>
      <c r="C1882" s="7"/>
      <c r="D1882" s="7"/>
      <c r="E1882" s="45"/>
      <c r="F1882" s="372"/>
    </row>
    <row r="1883" spans="1:6" ht="12.75">
      <c r="A1883" s="7"/>
      <c r="B1883" s="7"/>
      <c r="C1883" s="7"/>
      <c r="D1883" s="7"/>
      <c r="E1883" s="45"/>
      <c r="F1883" s="372"/>
    </row>
    <row r="1884" spans="1:6" ht="12.75">
      <c r="A1884" s="7"/>
      <c r="B1884" s="7"/>
      <c r="C1884" s="7"/>
      <c r="D1884" s="7"/>
      <c r="E1884" s="45"/>
      <c r="F1884" s="372"/>
    </row>
    <row r="1885" spans="1:6" ht="12.75">
      <c r="A1885" s="7"/>
      <c r="B1885" s="7"/>
      <c r="C1885" s="7"/>
      <c r="D1885" s="7"/>
      <c r="E1885" s="45"/>
      <c r="F1885" s="372"/>
    </row>
    <row r="1886" spans="1:6" ht="12.75">
      <c r="A1886" s="7"/>
      <c r="B1886" s="7"/>
      <c r="C1886" s="7"/>
      <c r="D1886" s="7"/>
      <c r="E1886" s="45"/>
      <c r="F1886" s="372"/>
    </row>
    <row r="1887" spans="1:6" ht="12.75">
      <c r="A1887" s="7"/>
      <c r="B1887" s="7"/>
      <c r="C1887" s="7"/>
      <c r="D1887" s="7"/>
      <c r="E1887" s="45"/>
      <c r="F1887" s="372"/>
    </row>
    <row r="1888" spans="1:6" ht="12.75">
      <c r="A1888" s="7"/>
      <c r="B1888" s="7"/>
      <c r="C1888" s="7"/>
      <c r="D1888" s="7"/>
      <c r="E1888" s="45"/>
      <c r="F1888" s="372"/>
    </row>
    <row r="1889" spans="1:6" ht="12.75">
      <c r="A1889" s="7"/>
      <c r="B1889" s="7"/>
      <c r="C1889" s="7"/>
      <c r="D1889" s="7"/>
      <c r="E1889" s="45"/>
      <c r="F1889" s="372"/>
    </row>
    <row r="1890" spans="1:6" ht="12.75">
      <c r="A1890" s="7"/>
      <c r="B1890" s="7"/>
      <c r="C1890" s="7"/>
      <c r="D1890" s="7"/>
      <c r="E1890" s="45"/>
      <c r="F1890" s="372"/>
    </row>
    <row r="1891" spans="1:6" ht="12.75">
      <c r="A1891" s="7"/>
      <c r="B1891" s="7"/>
      <c r="C1891" s="7"/>
      <c r="D1891" s="7"/>
      <c r="E1891" s="45"/>
      <c r="F1891" s="372"/>
    </row>
    <row r="1892" spans="1:6" ht="12.75">
      <c r="A1892" s="7"/>
      <c r="B1892" s="7"/>
      <c r="C1892" s="7"/>
      <c r="D1892" s="7"/>
      <c r="E1892" s="45"/>
      <c r="F1892" s="372"/>
    </row>
    <row r="1893" spans="1:6" ht="12.75">
      <c r="A1893" s="7"/>
      <c r="B1893" s="7"/>
      <c r="C1893" s="7"/>
      <c r="D1893" s="7"/>
      <c r="E1893" s="45"/>
      <c r="F1893" s="372"/>
    </row>
    <row r="1894" spans="1:6" ht="12.75">
      <c r="A1894" s="7"/>
      <c r="B1894" s="7"/>
      <c r="C1894" s="7"/>
      <c r="D1894" s="7"/>
      <c r="E1894" s="45"/>
      <c r="F1894" s="372"/>
    </row>
    <row r="1895" spans="1:6" ht="12.75">
      <c r="A1895" s="7"/>
      <c r="B1895" s="7"/>
      <c r="C1895" s="7"/>
      <c r="D1895" s="7"/>
      <c r="E1895" s="45"/>
      <c r="F1895" s="372"/>
    </row>
    <row r="1896" spans="1:6" ht="12.75">
      <c r="A1896" s="7"/>
      <c r="B1896" s="7"/>
      <c r="C1896" s="7"/>
      <c r="D1896" s="7"/>
      <c r="E1896" s="45"/>
      <c r="F1896" s="372"/>
    </row>
    <row r="1897" spans="1:6" ht="12.75">
      <c r="A1897" s="7"/>
      <c r="B1897" s="7"/>
      <c r="C1897" s="7"/>
      <c r="D1897" s="7"/>
      <c r="E1897" s="45"/>
      <c r="F1897" s="372"/>
    </row>
    <row r="1898" spans="1:6" ht="12.75">
      <c r="A1898" s="7"/>
      <c r="B1898" s="7"/>
      <c r="C1898" s="7"/>
      <c r="D1898" s="7"/>
      <c r="E1898" s="45"/>
      <c r="F1898" s="372"/>
    </row>
    <row r="1899" spans="1:6" ht="12.75">
      <c r="A1899" s="7"/>
      <c r="B1899" s="7"/>
      <c r="C1899" s="7"/>
      <c r="D1899" s="7"/>
      <c r="E1899" s="45"/>
      <c r="F1899" s="372"/>
    </row>
    <row r="1900" spans="1:6" ht="12.75">
      <c r="A1900" s="7"/>
      <c r="B1900" s="7"/>
      <c r="C1900" s="7"/>
      <c r="D1900" s="7"/>
      <c r="E1900" s="45"/>
      <c r="F1900" s="372"/>
    </row>
    <row r="1901" spans="1:6" ht="12.75">
      <c r="A1901" s="7"/>
      <c r="B1901" s="7"/>
      <c r="C1901" s="7"/>
      <c r="D1901" s="7"/>
      <c r="E1901" s="45"/>
      <c r="F1901" s="372"/>
    </row>
    <row r="1902" spans="1:6" ht="12.75">
      <c r="A1902" s="7"/>
      <c r="B1902" s="7"/>
      <c r="C1902" s="7"/>
      <c r="D1902" s="7"/>
      <c r="E1902" s="45"/>
      <c r="F1902" s="372"/>
    </row>
    <row r="1903" spans="1:6" ht="12.75">
      <c r="A1903" s="7"/>
      <c r="B1903" s="7"/>
      <c r="C1903" s="7"/>
      <c r="D1903" s="7"/>
      <c r="E1903" s="45"/>
      <c r="F1903" s="372"/>
    </row>
    <row r="1904" spans="1:6" ht="12.75">
      <c r="A1904" s="7"/>
      <c r="B1904" s="7"/>
      <c r="C1904" s="7"/>
      <c r="D1904" s="7"/>
      <c r="E1904" s="45"/>
      <c r="F1904" s="372"/>
    </row>
    <row r="1905" spans="1:6" ht="12.75">
      <c r="A1905" s="7"/>
      <c r="B1905" s="7"/>
      <c r="C1905" s="7"/>
      <c r="D1905" s="7"/>
      <c r="E1905" s="45"/>
      <c r="F1905" s="372"/>
    </row>
    <row r="1906" spans="1:6" ht="12.75">
      <c r="A1906" s="7"/>
      <c r="B1906" s="7"/>
      <c r="C1906" s="7"/>
      <c r="D1906" s="7"/>
      <c r="E1906" s="45"/>
      <c r="F1906" s="372"/>
    </row>
    <row r="1907" spans="1:6" ht="12.75">
      <c r="A1907" s="7"/>
      <c r="B1907" s="7"/>
      <c r="C1907" s="7"/>
      <c r="D1907" s="7"/>
      <c r="E1907" s="45"/>
      <c r="F1907" s="372"/>
    </row>
    <row r="1908" spans="1:6" ht="12.75">
      <c r="A1908" s="7"/>
      <c r="B1908" s="7"/>
      <c r="C1908" s="7"/>
      <c r="D1908" s="7"/>
      <c r="E1908" s="45"/>
      <c r="F1908" s="372"/>
    </row>
    <row r="1909" spans="1:6" ht="12.75">
      <c r="A1909" s="7"/>
      <c r="B1909" s="7"/>
      <c r="C1909" s="7"/>
      <c r="D1909" s="7"/>
      <c r="E1909" s="45"/>
      <c r="F1909" s="372"/>
    </row>
    <row r="1910" spans="1:6" ht="12.75">
      <c r="A1910" s="7"/>
      <c r="B1910" s="7"/>
      <c r="C1910" s="7"/>
      <c r="D1910" s="7"/>
      <c r="E1910" s="45"/>
      <c r="F1910" s="372"/>
    </row>
    <row r="1911" spans="1:6" ht="12.75">
      <c r="A1911" s="7"/>
      <c r="B1911" s="7"/>
      <c r="C1911" s="7"/>
      <c r="D1911" s="7"/>
      <c r="E1911" s="45"/>
      <c r="F1911" s="372"/>
    </row>
    <row r="1912" spans="1:6" ht="12.75">
      <c r="A1912" s="7"/>
      <c r="B1912" s="7"/>
      <c r="C1912" s="7"/>
      <c r="D1912" s="7"/>
      <c r="E1912" s="45"/>
      <c r="F1912" s="372"/>
    </row>
    <row r="1913" spans="1:6" ht="12.75">
      <c r="A1913" s="7"/>
      <c r="B1913" s="7"/>
      <c r="C1913" s="7"/>
      <c r="D1913" s="7"/>
      <c r="E1913" s="45"/>
      <c r="F1913" s="372"/>
    </row>
    <row r="1914" spans="1:6" ht="12.75">
      <c r="A1914" s="7"/>
      <c r="B1914" s="7"/>
      <c r="C1914" s="7"/>
      <c r="D1914" s="7"/>
      <c r="E1914" s="45"/>
      <c r="F1914" s="372"/>
    </row>
    <row r="1915" spans="1:6" ht="12.75">
      <c r="A1915" s="7"/>
      <c r="B1915" s="7"/>
      <c r="C1915" s="7"/>
      <c r="D1915" s="7"/>
      <c r="E1915" s="45"/>
      <c r="F1915" s="372"/>
    </row>
    <row r="1916" spans="1:6" ht="12.75">
      <c r="A1916" s="7"/>
      <c r="B1916" s="7"/>
      <c r="C1916" s="7"/>
      <c r="D1916" s="7"/>
      <c r="E1916" s="45"/>
      <c r="F1916" s="372"/>
    </row>
    <row r="1917" spans="1:6" ht="12.75">
      <c r="A1917" s="7"/>
      <c r="B1917" s="7"/>
      <c r="C1917" s="7"/>
      <c r="D1917" s="7"/>
      <c r="E1917" s="45"/>
      <c r="F1917" s="372"/>
    </row>
    <row r="1918" spans="1:6" ht="12.75">
      <c r="A1918" s="7"/>
      <c r="B1918" s="7"/>
      <c r="C1918" s="7"/>
      <c r="D1918" s="7"/>
      <c r="E1918" s="45"/>
      <c r="F1918" s="372"/>
    </row>
    <row r="1919" spans="1:6" ht="12.75">
      <c r="A1919" s="7"/>
      <c r="B1919" s="7"/>
      <c r="C1919" s="7"/>
      <c r="D1919" s="7"/>
      <c r="E1919" s="45"/>
      <c r="F1919" s="372"/>
    </row>
    <row r="1920" spans="1:6" ht="12.75">
      <c r="A1920" s="7"/>
      <c r="B1920" s="7"/>
      <c r="C1920" s="7"/>
      <c r="D1920" s="7"/>
      <c r="E1920" s="45"/>
      <c r="F1920" s="372"/>
    </row>
    <row r="1921" spans="1:6" ht="12.75">
      <c r="A1921" s="7"/>
      <c r="B1921" s="7"/>
      <c r="C1921" s="7"/>
      <c r="D1921" s="7"/>
      <c r="E1921" s="45"/>
      <c r="F1921" s="372"/>
    </row>
    <row r="1922" spans="1:6" ht="12.75">
      <c r="A1922" s="7"/>
      <c r="B1922" s="7"/>
      <c r="C1922" s="7"/>
      <c r="D1922" s="7"/>
      <c r="E1922" s="45"/>
      <c r="F1922" s="372"/>
    </row>
    <row r="1923" spans="1:6" ht="12.75">
      <c r="A1923" s="7"/>
      <c r="B1923" s="7"/>
      <c r="C1923" s="7"/>
      <c r="D1923" s="7"/>
      <c r="E1923" s="45"/>
      <c r="F1923" s="372"/>
    </row>
    <row r="1924" spans="1:6" ht="12.75">
      <c r="A1924" s="7"/>
      <c r="B1924" s="7"/>
      <c r="C1924" s="7"/>
      <c r="D1924" s="7"/>
      <c r="E1924" s="45"/>
      <c r="F1924" s="372"/>
    </row>
    <row r="1925" spans="1:6" ht="12.75">
      <c r="A1925" s="7"/>
      <c r="B1925" s="7"/>
      <c r="C1925" s="7"/>
      <c r="D1925" s="7"/>
      <c r="E1925" s="45"/>
      <c r="F1925" s="372"/>
    </row>
    <row r="1926" spans="1:6" ht="12.75">
      <c r="A1926" s="7"/>
      <c r="B1926" s="7"/>
      <c r="C1926" s="7"/>
      <c r="D1926" s="7"/>
      <c r="E1926" s="45"/>
      <c r="F1926" s="372"/>
    </row>
    <row r="1927" spans="1:6" ht="12.75">
      <c r="A1927" s="7"/>
      <c r="B1927" s="7"/>
      <c r="C1927" s="7"/>
      <c r="D1927" s="7"/>
      <c r="E1927" s="45"/>
      <c r="F1927" s="372"/>
    </row>
    <row r="1928" spans="1:6" ht="12.75">
      <c r="A1928" s="7"/>
      <c r="B1928" s="7"/>
      <c r="C1928" s="7"/>
      <c r="D1928" s="7"/>
      <c r="E1928" s="45"/>
      <c r="F1928" s="372"/>
    </row>
    <row r="1929" spans="1:6" ht="12.75">
      <c r="A1929" s="7"/>
      <c r="B1929" s="7"/>
      <c r="C1929" s="7"/>
      <c r="D1929" s="7"/>
      <c r="E1929" s="45"/>
      <c r="F1929" s="372"/>
    </row>
    <row r="1930" spans="1:6" ht="12.75">
      <c r="A1930" s="7"/>
      <c r="B1930" s="7"/>
      <c r="C1930" s="7"/>
      <c r="D1930" s="7"/>
      <c r="E1930" s="45"/>
      <c r="F1930" s="372"/>
    </row>
    <row r="1931" spans="1:6" ht="12.75">
      <c r="A1931" s="7"/>
      <c r="B1931" s="7"/>
      <c r="C1931" s="7"/>
      <c r="D1931" s="7"/>
      <c r="E1931" s="45"/>
      <c r="F1931" s="372"/>
    </row>
    <row r="1932" spans="1:6" ht="12.75">
      <c r="A1932" s="7"/>
      <c r="B1932" s="7"/>
      <c r="C1932" s="7"/>
      <c r="D1932" s="7"/>
      <c r="E1932" s="45"/>
      <c r="F1932" s="372"/>
    </row>
    <row r="1933" spans="1:6" ht="12.75">
      <c r="A1933" s="7"/>
      <c r="B1933" s="7"/>
      <c r="C1933" s="7"/>
      <c r="D1933" s="7"/>
      <c r="E1933" s="45"/>
      <c r="F1933" s="372"/>
    </row>
    <row r="1934" spans="1:6" ht="12.75">
      <c r="A1934" s="7"/>
      <c r="B1934" s="7"/>
      <c r="C1934" s="7"/>
      <c r="D1934" s="7"/>
      <c r="E1934" s="45"/>
      <c r="F1934" s="372"/>
    </row>
    <row r="1935" spans="1:6" ht="12.75">
      <c r="A1935" s="7"/>
      <c r="B1935" s="7"/>
      <c r="C1935" s="7"/>
      <c r="D1935" s="7"/>
      <c r="E1935" s="45"/>
      <c r="F1935" s="372"/>
    </row>
    <row r="1936" spans="1:6" ht="12.75">
      <c r="A1936" s="7"/>
      <c r="B1936" s="7"/>
      <c r="C1936" s="7"/>
      <c r="D1936" s="7"/>
      <c r="E1936" s="45"/>
      <c r="F1936" s="372"/>
    </row>
    <row r="1937" spans="1:6" ht="12.75">
      <c r="A1937" s="7"/>
      <c r="B1937" s="7"/>
      <c r="C1937" s="7"/>
      <c r="D1937" s="7"/>
      <c r="E1937" s="45"/>
      <c r="F1937" s="372"/>
    </row>
    <row r="1938" spans="1:6" ht="12.75">
      <c r="A1938" s="7"/>
      <c r="B1938" s="7"/>
      <c r="C1938" s="7"/>
      <c r="D1938" s="7"/>
      <c r="E1938" s="45"/>
      <c r="F1938" s="372"/>
    </row>
    <row r="1939" spans="1:6" ht="12.75">
      <c r="A1939" s="7"/>
      <c r="B1939" s="7"/>
      <c r="C1939" s="7"/>
      <c r="D1939" s="7"/>
      <c r="E1939" s="45"/>
      <c r="F1939" s="372"/>
    </row>
    <row r="1940" spans="1:6" ht="12.75">
      <c r="A1940" s="7"/>
      <c r="B1940" s="7"/>
      <c r="C1940" s="7"/>
      <c r="D1940" s="7"/>
      <c r="E1940" s="45"/>
      <c r="F1940" s="372"/>
    </row>
    <row r="1941" spans="1:6" ht="12.75">
      <c r="A1941" s="7"/>
      <c r="B1941" s="7"/>
      <c r="C1941" s="7"/>
      <c r="D1941" s="7"/>
      <c r="E1941" s="45"/>
      <c r="F1941" s="372"/>
    </row>
    <row r="1942" spans="1:6" ht="12.75">
      <c r="A1942" s="7"/>
      <c r="B1942" s="7"/>
      <c r="C1942" s="7"/>
      <c r="D1942" s="7"/>
      <c r="E1942" s="45"/>
      <c r="F1942" s="372"/>
    </row>
    <row r="1943" spans="1:6" ht="12.75">
      <c r="A1943" s="7"/>
      <c r="B1943" s="7"/>
      <c r="C1943" s="7"/>
      <c r="D1943" s="7"/>
      <c r="E1943" s="45"/>
      <c r="F1943" s="372"/>
    </row>
    <row r="1944" spans="1:6" ht="12.75">
      <c r="A1944" s="7"/>
      <c r="B1944" s="7"/>
      <c r="C1944" s="7"/>
      <c r="D1944" s="7"/>
      <c r="E1944" s="45"/>
      <c r="F1944" s="372"/>
    </row>
    <row r="1945" spans="1:6" ht="12.75">
      <c r="A1945" s="7"/>
      <c r="B1945" s="7"/>
      <c r="C1945" s="7"/>
      <c r="D1945" s="7"/>
      <c r="E1945" s="45"/>
      <c r="F1945" s="372"/>
    </row>
    <row r="1946" spans="1:6" ht="12.75">
      <c r="A1946" s="7"/>
      <c r="B1946" s="7"/>
      <c r="C1946" s="7"/>
      <c r="D1946" s="7"/>
      <c r="E1946" s="45"/>
      <c r="F1946" s="372"/>
    </row>
    <row r="1947" spans="1:6" ht="12.75">
      <c r="A1947" s="7"/>
      <c r="B1947" s="7"/>
      <c r="C1947" s="7"/>
      <c r="D1947" s="7"/>
      <c r="E1947" s="45"/>
      <c r="F1947" s="372"/>
    </row>
    <row r="1948" spans="1:6" ht="12.75">
      <c r="A1948" s="7"/>
      <c r="B1948" s="7"/>
      <c r="C1948" s="7"/>
      <c r="D1948" s="7"/>
      <c r="E1948" s="45"/>
      <c r="F1948" s="372"/>
    </row>
    <row r="1949" spans="1:6" ht="12.75">
      <c r="A1949" s="7"/>
      <c r="B1949" s="7"/>
      <c r="C1949" s="7"/>
      <c r="D1949" s="7"/>
      <c r="E1949" s="45"/>
      <c r="F1949" s="372"/>
    </row>
    <row r="1950" spans="1:6" ht="12.75">
      <c r="A1950" s="7"/>
      <c r="B1950" s="7"/>
      <c r="C1950" s="7"/>
      <c r="D1950" s="7"/>
      <c r="E1950" s="45"/>
      <c r="F1950" s="372"/>
    </row>
    <row r="1951" spans="1:6" ht="12.75">
      <c r="A1951" s="7"/>
      <c r="B1951" s="7"/>
      <c r="C1951" s="7"/>
      <c r="D1951" s="7"/>
      <c r="E1951" s="45"/>
      <c r="F1951" s="372"/>
    </row>
    <row r="1952" spans="1:6" ht="12.75">
      <c r="A1952" s="7"/>
      <c r="B1952" s="7"/>
      <c r="C1952" s="7"/>
      <c r="D1952" s="7"/>
      <c r="E1952" s="45"/>
      <c r="F1952" s="372"/>
    </row>
    <row r="1953" spans="1:6" ht="12.75">
      <c r="A1953" s="7"/>
      <c r="B1953" s="7"/>
      <c r="C1953" s="7"/>
      <c r="D1953" s="7"/>
      <c r="E1953" s="45"/>
      <c r="F1953" s="372"/>
    </row>
    <row r="1954" spans="1:6" ht="12.75">
      <c r="A1954" s="7"/>
      <c r="B1954" s="7"/>
      <c r="C1954" s="7"/>
      <c r="D1954" s="7"/>
      <c r="E1954" s="45"/>
      <c r="F1954" s="372"/>
    </row>
    <row r="1955" spans="1:6" ht="12.75">
      <c r="A1955" s="7"/>
      <c r="B1955" s="7"/>
      <c r="C1955" s="7"/>
      <c r="D1955" s="7"/>
      <c r="E1955" s="45"/>
      <c r="F1955" s="372"/>
    </row>
    <row r="1956" spans="1:6" ht="12.75">
      <c r="A1956" s="7"/>
      <c r="B1956" s="7"/>
      <c r="C1956" s="7"/>
      <c r="D1956" s="7"/>
      <c r="E1956" s="45"/>
      <c r="F1956" s="372"/>
    </row>
    <row r="1957" spans="1:6" ht="12.75">
      <c r="A1957" s="7"/>
      <c r="B1957" s="7"/>
      <c r="C1957" s="7"/>
      <c r="D1957" s="7"/>
      <c r="E1957" s="45"/>
      <c r="F1957" s="372"/>
    </row>
    <row r="1958" spans="1:6" ht="12.75">
      <c r="A1958" s="7"/>
      <c r="B1958" s="7"/>
      <c r="C1958" s="7"/>
      <c r="D1958" s="7"/>
      <c r="E1958" s="45"/>
      <c r="F1958" s="372"/>
    </row>
    <row r="1959" spans="1:6" ht="12.75">
      <c r="A1959" s="7"/>
      <c r="B1959" s="7"/>
      <c r="C1959" s="7"/>
      <c r="D1959" s="7"/>
      <c r="E1959" s="45"/>
      <c r="F1959" s="372"/>
    </row>
    <row r="1960" spans="1:6" ht="12.75">
      <c r="A1960" s="7"/>
      <c r="B1960" s="7"/>
      <c r="C1960" s="7"/>
      <c r="D1960" s="7"/>
      <c r="E1960" s="45"/>
      <c r="F1960" s="372"/>
    </row>
    <row r="1961" spans="1:6" ht="12.75">
      <c r="A1961" s="7"/>
      <c r="B1961" s="7"/>
      <c r="C1961" s="7"/>
      <c r="D1961" s="7"/>
      <c r="E1961" s="45"/>
      <c r="F1961" s="372"/>
    </row>
    <row r="1962" spans="1:6" ht="12.75">
      <c r="A1962" s="7"/>
      <c r="B1962" s="7"/>
      <c r="C1962" s="7"/>
      <c r="D1962" s="7"/>
      <c r="E1962" s="45"/>
      <c r="F1962" s="372"/>
    </row>
    <row r="1963" spans="1:6" ht="12.75">
      <c r="A1963" s="7"/>
      <c r="B1963" s="7"/>
      <c r="C1963" s="7"/>
      <c r="D1963" s="7"/>
      <c r="E1963" s="45"/>
      <c r="F1963" s="372"/>
    </row>
    <row r="1964" spans="1:6" ht="12.75">
      <c r="A1964" s="7"/>
      <c r="B1964" s="7"/>
      <c r="C1964" s="7"/>
      <c r="D1964" s="7"/>
      <c r="E1964" s="45"/>
      <c r="F1964" s="372"/>
    </row>
    <row r="1965" spans="1:6" ht="12.75">
      <c r="A1965" s="7"/>
      <c r="B1965" s="7"/>
      <c r="C1965" s="7"/>
      <c r="D1965" s="7"/>
      <c r="E1965" s="45"/>
      <c r="F1965" s="372"/>
    </row>
    <row r="1966" spans="1:6" ht="12.75">
      <c r="A1966" s="7"/>
      <c r="B1966" s="7"/>
      <c r="C1966" s="7"/>
      <c r="D1966" s="7"/>
      <c r="E1966" s="45"/>
      <c r="F1966" s="372"/>
    </row>
    <row r="1967" spans="1:6" ht="12.75">
      <c r="A1967" s="7"/>
      <c r="B1967" s="7"/>
      <c r="C1967" s="7"/>
      <c r="D1967" s="7"/>
      <c r="E1967" s="45"/>
      <c r="F1967" s="372"/>
    </row>
    <row r="1968" spans="1:6" ht="12.75">
      <c r="A1968" s="7"/>
      <c r="B1968" s="7"/>
      <c r="C1968" s="7"/>
      <c r="D1968" s="7"/>
      <c r="E1968" s="45"/>
      <c r="F1968" s="372"/>
    </row>
    <row r="1969" spans="1:6" ht="12.75">
      <c r="A1969" s="7"/>
      <c r="B1969" s="7"/>
      <c r="C1969" s="7"/>
      <c r="D1969" s="7"/>
      <c r="E1969" s="45"/>
      <c r="F1969" s="372"/>
    </row>
    <row r="1970" spans="1:6" ht="12.75">
      <c r="A1970" s="7"/>
      <c r="B1970" s="7"/>
      <c r="C1970" s="7"/>
      <c r="D1970" s="7"/>
      <c r="E1970" s="45"/>
      <c r="F1970" s="372"/>
    </row>
    <row r="1971" spans="1:6" ht="12.75">
      <c r="A1971" s="7"/>
      <c r="B1971" s="7"/>
      <c r="C1971" s="7"/>
      <c r="D1971" s="7"/>
      <c r="E1971" s="45"/>
      <c r="F1971" s="372"/>
    </row>
    <row r="1972" spans="1:6" ht="12.75">
      <c r="A1972" s="7"/>
      <c r="B1972" s="7"/>
      <c r="C1972" s="7"/>
      <c r="D1972" s="7"/>
      <c r="E1972" s="45"/>
      <c r="F1972" s="372"/>
    </row>
    <row r="1973" spans="1:6" ht="12.75">
      <c r="A1973" s="7"/>
      <c r="B1973" s="7"/>
      <c r="C1973" s="7"/>
      <c r="D1973" s="7"/>
      <c r="E1973" s="45"/>
      <c r="F1973" s="372"/>
    </row>
    <row r="1974" spans="1:6" ht="12.75">
      <c r="A1974" s="7"/>
      <c r="B1974" s="7"/>
      <c r="C1974" s="7"/>
      <c r="D1974" s="7"/>
      <c r="E1974" s="45"/>
      <c r="F1974" s="372"/>
    </row>
    <row r="1975" spans="1:6" ht="12.75">
      <c r="A1975" s="7"/>
      <c r="B1975" s="7"/>
      <c r="C1975" s="7"/>
      <c r="D1975" s="7"/>
      <c r="E1975" s="45"/>
      <c r="F1975" s="372"/>
    </row>
    <row r="1976" spans="1:6" ht="12.75">
      <c r="A1976" s="7"/>
      <c r="B1976" s="7"/>
      <c r="C1976" s="7"/>
      <c r="D1976" s="7"/>
      <c r="E1976" s="45"/>
      <c r="F1976" s="372"/>
    </row>
    <row r="1977" spans="1:6" ht="12.75">
      <c r="A1977" s="7"/>
      <c r="B1977" s="7"/>
      <c r="C1977" s="7"/>
      <c r="D1977" s="7"/>
      <c r="E1977" s="45"/>
      <c r="F1977" s="372"/>
    </row>
    <row r="1978" spans="1:6" ht="12.75">
      <c r="A1978" s="7"/>
      <c r="B1978" s="7"/>
      <c r="C1978" s="7"/>
      <c r="D1978" s="7"/>
      <c r="E1978" s="45"/>
      <c r="F1978" s="372"/>
    </row>
    <row r="1979" spans="1:6" ht="12.75">
      <c r="A1979" s="7"/>
      <c r="B1979" s="7"/>
      <c r="C1979" s="7"/>
      <c r="D1979" s="7"/>
      <c r="E1979" s="45"/>
      <c r="F1979" s="372"/>
    </row>
    <row r="1980" spans="1:6" ht="12.75">
      <c r="A1980" s="7"/>
      <c r="B1980" s="7"/>
      <c r="C1980" s="7"/>
      <c r="D1980" s="7"/>
      <c r="E1980" s="45"/>
      <c r="F1980" s="372"/>
    </row>
    <row r="1981" spans="1:6" ht="12.75">
      <c r="A1981" s="7"/>
      <c r="B1981" s="7"/>
      <c r="C1981" s="7"/>
      <c r="D1981" s="7"/>
      <c r="E1981" s="45"/>
      <c r="F1981" s="372"/>
    </row>
    <row r="1982" spans="1:6" ht="12.75">
      <c r="A1982" s="7"/>
      <c r="B1982" s="7"/>
      <c r="C1982" s="7"/>
      <c r="D1982" s="7"/>
      <c r="E1982" s="45"/>
      <c r="F1982" s="372"/>
    </row>
    <row r="1983" spans="1:6" ht="12.75">
      <c r="A1983" s="7"/>
      <c r="B1983" s="7"/>
      <c r="C1983" s="7"/>
      <c r="D1983" s="7"/>
      <c r="E1983" s="45"/>
      <c r="F1983" s="372"/>
    </row>
    <row r="1984" spans="1:6" ht="12.75">
      <c r="A1984" s="7"/>
      <c r="B1984" s="7"/>
      <c r="C1984" s="7"/>
      <c r="D1984" s="7"/>
      <c r="E1984" s="45"/>
      <c r="F1984" s="372"/>
    </row>
    <row r="1985" spans="1:6" ht="12.75">
      <c r="A1985" s="7"/>
      <c r="B1985" s="7"/>
      <c r="C1985" s="7"/>
      <c r="D1985" s="7"/>
      <c r="E1985" s="45"/>
      <c r="F1985" s="372"/>
    </row>
    <row r="1986" spans="1:6" ht="12.75">
      <c r="A1986" s="7"/>
      <c r="B1986" s="7"/>
      <c r="C1986" s="7"/>
      <c r="D1986" s="7"/>
      <c r="E1986" s="45"/>
      <c r="F1986" s="372"/>
    </row>
    <row r="1987" spans="1:6" ht="12.75">
      <c r="A1987" s="7"/>
      <c r="B1987" s="7"/>
      <c r="C1987" s="7"/>
      <c r="D1987" s="7"/>
      <c r="E1987" s="45"/>
      <c r="F1987" s="372"/>
    </row>
    <row r="1988" spans="1:6" ht="12.75">
      <c r="A1988" s="7"/>
      <c r="B1988" s="7"/>
      <c r="C1988" s="7"/>
      <c r="D1988" s="7"/>
      <c r="E1988" s="45"/>
      <c r="F1988" s="372"/>
    </row>
    <row r="1989" spans="1:6" ht="12.75">
      <c r="A1989" s="7"/>
      <c r="B1989" s="7"/>
      <c r="C1989" s="7"/>
      <c r="D1989" s="7"/>
      <c r="E1989" s="45"/>
      <c r="F1989" s="372"/>
    </row>
    <row r="1990" spans="1:6" ht="12.75">
      <c r="A1990" s="7"/>
      <c r="B1990" s="7"/>
      <c r="C1990" s="7"/>
      <c r="D1990" s="7"/>
      <c r="E1990" s="45"/>
      <c r="F1990" s="372"/>
    </row>
    <row r="1991" spans="1:6" ht="12.75">
      <c r="A1991" s="7"/>
      <c r="B1991" s="7"/>
      <c r="C1991" s="7"/>
      <c r="D1991" s="7"/>
      <c r="E1991" s="45"/>
      <c r="F1991" s="372"/>
    </row>
    <row r="1992" spans="1:6" ht="12.75">
      <c r="A1992" s="7"/>
      <c r="B1992" s="7"/>
      <c r="C1992" s="7"/>
      <c r="D1992" s="7"/>
      <c r="E1992" s="45"/>
      <c r="F1992" s="372"/>
    </row>
    <row r="1993" spans="1:6" ht="12.75">
      <c r="A1993" s="7"/>
      <c r="B1993" s="7"/>
      <c r="C1993" s="7"/>
      <c r="D1993" s="7"/>
      <c r="E1993" s="45"/>
      <c r="F1993" s="372"/>
    </row>
    <row r="1994" spans="1:6" ht="12.75">
      <c r="A1994" s="7"/>
      <c r="B1994" s="7"/>
      <c r="C1994" s="7"/>
      <c r="D1994" s="7"/>
      <c r="E1994" s="45"/>
      <c r="F1994" s="372"/>
    </row>
    <row r="1995" spans="1:6" ht="12.75">
      <c r="A1995" s="7"/>
      <c r="B1995" s="7"/>
      <c r="C1995" s="7"/>
      <c r="D1995" s="7"/>
      <c r="E1995" s="45"/>
      <c r="F1995" s="372"/>
    </row>
    <row r="1996" spans="1:6" ht="12.75">
      <c r="A1996" s="7"/>
      <c r="B1996" s="7"/>
      <c r="C1996" s="7"/>
      <c r="D1996" s="7"/>
      <c r="E1996" s="45"/>
      <c r="F1996" s="372"/>
    </row>
    <row r="1997" spans="1:6" ht="12.75">
      <c r="A1997" s="7"/>
      <c r="B1997" s="7"/>
      <c r="C1997" s="7"/>
      <c r="D1997" s="7"/>
      <c r="E1997" s="45"/>
      <c r="F1997" s="372"/>
    </row>
    <row r="1998" spans="1:6" ht="12.75">
      <c r="A1998" s="7"/>
      <c r="B1998" s="7"/>
      <c r="C1998" s="7"/>
      <c r="D1998" s="7"/>
      <c r="E1998" s="45"/>
      <c r="F1998" s="372"/>
    </row>
    <row r="1999" spans="1:6" ht="12.75">
      <c r="A1999" s="7"/>
      <c r="B1999" s="7"/>
      <c r="C1999" s="7"/>
      <c r="D1999" s="7"/>
      <c r="E1999" s="45"/>
      <c r="F1999" s="372"/>
    </row>
    <row r="2000" spans="1:6" ht="12.75">
      <c r="A2000" s="7"/>
      <c r="B2000" s="7"/>
      <c r="C2000" s="7"/>
      <c r="D2000" s="7"/>
      <c r="E2000" s="45"/>
      <c r="F2000" s="372"/>
    </row>
    <row r="2001" spans="1:6" ht="12.75">
      <c r="A2001" s="7"/>
      <c r="B2001" s="7"/>
      <c r="C2001" s="7"/>
      <c r="D2001" s="7"/>
      <c r="E2001" s="45"/>
      <c r="F2001" s="372"/>
    </row>
    <row r="2002" spans="1:6" ht="12.75">
      <c r="A2002" s="7"/>
      <c r="B2002" s="7"/>
      <c r="C2002" s="7"/>
      <c r="D2002" s="7"/>
      <c r="E2002" s="45"/>
      <c r="F2002" s="372"/>
    </row>
    <row r="2003" spans="1:6" ht="12.75">
      <c r="A2003" s="7"/>
      <c r="B2003" s="7"/>
      <c r="C2003" s="7"/>
      <c r="D2003" s="7"/>
      <c r="E2003" s="45"/>
      <c r="F2003" s="372"/>
    </row>
    <row r="2004" spans="1:6" ht="12.75">
      <c r="A2004" s="7"/>
      <c r="B2004" s="7"/>
      <c r="C2004" s="7"/>
      <c r="D2004" s="7"/>
      <c r="E2004" s="45"/>
      <c r="F2004" s="372"/>
    </row>
    <row r="2005" spans="1:6" ht="12.75">
      <c r="A2005" s="7"/>
      <c r="B2005" s="7"/>
      <c r="C2005" s="7"/>
      <c r="D2005" s="7"/>
      <c r="E2005" s="45"/>
      <c r="F2005" s="372"/>
    </row>
    <row r="2006" spans="1:6" ht="12.75">
      <c r="A2006" s="7"/>
      <c r="B2006" s="7"/>
      <c r="C2006" s="7"/>
      <c r="D2006" s="7"/>
      <c r="E2006" s="45"/>
      <c r="F2006" s="372"/>
    </row>
    <row r="2007" spans="1:6" ht="12.75">
      <c r="A2007" s="7"/>
      <c r="B2007" s="7"/>
      <c r="C2007" s="7"/>
      <c r="D2007" s="7"/>
      <c r="E2007" s="45"/>
      <c r="F2007" s="372"/>
    </row>
    <row r="2008" spans="1:6" ht="12.75">
      <c r="A2008" s="7"/>
      <c r="B2008" s="7"/>
      <c r="C2008" s="7"/>
      <c r="D2008" s="7"/>
      <c r="E2008" s="45"/>
      <c r="F2008" s="372"/>
    </row>
    <row r="2009" spans="1:6" ht="12.75">
      <c r="A2009" s="7"/>
      <c r="B2009" s="7"/>
      <c r="C2009" s="7"/>
      <c r="D2009" s="7"/>
      <c r="E2009" s="45"/>
      <c r="F2009" s="372"/>
    </row>
    <row r="2010" spans="1:6" ht="12.75">
      <c r="A2010" s="7"/>
      <c r="B2010" s="7"/>
      <c r="C2010" s="7"/>
      <c r="D2010" s="7"/>
      <c r="E2010" s="45"/>
      <c r="F2010" s="372"/>
    </row>
    <row r="2011" spans="1:6" ht="12.75">
      <c r="A2011" s="7"/>
      <c r="B2011" s="7"/>
      <c r="C2011" s="7"/>
      <c r="D2011" s="7"/>
      <c r="E2011" s="45"/>
      <c r="F2011" s="372"/>
    </row>
    <row r="2012" spans="1:6" ht="12.75">
      <c r="A2012" s="7"/>
      <c r="B2012" s="7"/>
      <c r="C2012" s="7"/>
      <c r="D2012" s="7"/>
      <c r="E2012" s="45"/>
      <c r="F2012" s="372"/>
    </row>
    <row r="2013" spans="1:6" ht="12.75">
      <c r="A2013" s="7"/>
      <c r="B2013" s="7"/>
      <c r="C2013" s="7"/>
      <c r="D2013" s="7"/>
      <c r="E2013" s="45"/>
      <c r="F2013" s="372"/>
    </row>
    <row r="2014" spans="1:6" ht="12.75">
      <c r="A2014" s="7"/>
      <c r="B2014" s="7"/>
      <c r="C2014" s="7"/>
      <c r="D2014" s="7"/>
      <c r="E2014" s="45"/>
      <c r="F2014" s="372"/>
    </row>
    <row r="2015" spans="1:6" ht="12.75">
      <c r="A2015" s="7"/>
      <c r="B2015" s="7"/>
      <c r="C2015" s="7"/>
      <c r="D2015" s="7"/>
      <c r="E2015" s="45"/>
      <c r="F2015" s="372"/>
    </row>
    <row r="2016" spans="1:6" ht="12.75">
      <c r="A2016" s="7"/>
      <c r="B2016" s="7"/>
      <c r="C2016" s="7"/>
      <c r="D2016" s="7"/>
      <c r="E2016" s="45"/>
      <c r="F2016" s="372"/>
    </row>
    <row r="2017" spans="1:6" ht="12.75">
      <c r="A2017" s="7"/>
      <c r="B2017" s="7"/>
      <c r="C2017" s="7"/>
      <c r="D2017" s="7"/>
      <c r="E2017" s="45"/>
      <c r="F2017" s="372"/>
    </row>
    <row r="2018" spans="1:6" ht="12.75">
      <c r="A2018" s="7"/>
      <c r="B2018" s="7"/>
      <c r="C2018" s="7"/>
      <c r="D2018" s="7"/>
      <c r="E2018" s="45"/>
      <c r="F2018" s="372"/>
    </row>
    <row r="2019" spans="1:6" ht="12.75">
      <c r="A2019" s="7"/>
      <c r="B2019" s="7"/>
      <c r="C2019" s="7"/>
      <c r="D2019" s="7"/>
      <c r="E2019" s="45"/>
      <c r="F2019" s="372"/>
    </row>
    <row r="2020" spans="1:6" ht="12.75">
      <c r="A2020" s="7"/>
      <c r="B2020" s="7"/>
      <c r="C2020" s="7"/>
      <c r="D2020" s="7"/>
      <c r="E2020" s="45"/>
      <c r="F2020" s="372"/>
    </row>
    <row r="2021" spans="1:6" ht="12.75">
      <c r="A2021" s="7"/>
      <c r="B2021" s="7"/>
      <c r="C2021" s="7"/>
      <c r="D2021" s="7"/>
      <c r="E2021" s="45"/>
      <c r="F2021" s="372"/>
    </row>
    <row r="2022" spans="1:6" ht="12.75">
      <c r="A2022" s="7"/>
      <c r="B2022" s="7"/>
      <c r="C2022" s="7"/>
      <c r="D2022" s="7"/>
      <c r="E2022" s="45"/>
      <c r="F2022" s="372"/>
    </row>
    <row r="2023" spans="1:6" ht="12.75">
      <c r="A2023" s="7"/>
      <c r="B2023" s="7"/>
      <c r="C2023" s="7"/>
      <c r="D2023" s="7"/>
      <c r="E2023" s="45"/>
      <c r="F2023" s="372"/>
    </row>
    <row r="2024" spans="1:6" ht="12.75">
      <c r="A2024" s="7"/>
      <c r="B2024" s="7"/>
      <c r="C2024" s="7"/>
      <c r="D2024" s="7"/>
      <c r="E2024" s="45"/>
      <c r="F2024" s="372"/>
    </row>
    <row r="2025" spans="1:6" ht="12.75">
      <c r="A2025" s="7"/>
      <c r="B2025" s="7"/>
      <c r="C2025" s="7"/>
      <c r="D2025" s="7"/>
      <c r="E2025" s="45"/>
      <c r="F2025" s="372"/>
    </row>
    <row r="2026" spans="1:6" ht="12.75">
      <c r="A2026" s="7"/>
      <c r="B2026" s="7"/>
      <c r="C2026" s="7"/>
      <c r="D2026" s="7"/>
      <c r="E2026" s="45"/>
      <c r="F2026" s="372"/>
    </row>
    <row r="2027" spans="1:6" ht="12.75">
      <c r="A2027" s="7"/>
      <c r="B2027" s="7"/>
      <c r="C2027" s="7"/>
      <c r="D2027" s="7"/>
      <c r="E2027" s="45"/>
      <c r="F2027" s="372"/>
    </row>
    <row r="2028" spans="1:6" ht="12.75">
      <c r="A2028" s="7"/>
      <c r="B2028" s="7"/>
      <c r="C2028" s="7"/>
      <c r="D2028" s="7"/>
      <c r="E2028" s="45"/>
      <c r="F2028" s="372"/>
    </row>
    <row r="2029" spans="1:6" ht="12.75">
      <c r="A2029" s="7"/>
      <c r="B2029" s="7"/>
      <c r="C2029" s="7"/>
      <c r="D2029" s="7"/>
      <c r="E2029" s="45"/>
      <c r="F2029" s="372"/>
    </row>
    <row r="2030" spans="1:6" ht="12.75">
      <c r="A2030" s="7"/>
      <c r="B2030" s="7"/>
      <c r="C2030" s="7"/>
      <c r="D2030" s="7"/>
      <c r="E2030" s="45"/>
      <c r="F2030" s="372"/>
    </row>
    <row r="2031" spans="1:6" ht="12.75">
      <c r="A2031" s="7"/>
      <c r="B2031" s="7"/>
      <c r="C2031" s="7"/>
      <c r="D2031" s="7"/>
      <c r="E2031" s="45"/>
      <c r="F2031" s="372"/>
    </row>
    <row r="2032" spans="1:6" ht="12.75">
      <c r="A2032" s="7"/>
      <c r="B2032" s="7"/>
      <c r="C2032" s="7"/>
      <c r="D2032" s="7"/>
      <c r="E2032" s="45"/>
      <c r="F2032" s="372"/>
    </row>
    <row r="2033" spans="1:6" ht="12.75">
      <c r="A2033" s="7"/>
      <c r="B2033" s="7"/>
      <c r="C2033" s="7"/>
      <c r="D2033" s="7"/>
      <c r="E2033" s="45"/>
      <c r="F2033" s="372"/>
    </row>
    <row r="2034" spans="1:6" ht="12.75">
      <c r="A2034" s="7"/>
      <c r="B2034" s="7"/>
      <c r="C2034" s="7"/>
      <c r="D2034" s="7"/>
      <c r="E2034" s="45"/>
      <c r="F2034" s="372"/>
    </row>
    <row r="2035" spans="1:6" ht="12.75">
      <c r="A2035" s="7"/>
      <c r="B2035" s="7"/>
      <c r="C2035" s="7"/>
      <c r="D2035" s="7"/>
      <c r="E2035" s="45"/>
      <c r="F2035" s="372"/>
    </row>
    <row r="2036" spans="1:6" ht="12.75">
      <c r="A2036" s="7"/>
      <c r="B2036" s="7"/>
      <c r="C2036" s="7"/>
      <c r="D2036" s="7"/>
      <c r="E2036" s="45"/>
      <c r="F2036" s="372"/>
    </row>
    <row r="2037" spans="1:6" ht="12.75">
      <c r="A2037" s="7"/>
      <c r="B2037" s="7"/>
      <c r="C2037" s="7"/>
      <c r="D2037" s="7"/>
      <c r="E2037" s="45"/>
      <c r="F2037" s="372"/>
    </row>
    <row r="2038" spans="1:6" ht="12.75">
      <c r="A2038" s="7"/>
      <c r="B2038" s="7"/>
      <c r="C2038" s="7"/>
      <c r="D2038" s="7"/>
      <c r="E2038" s="45"/>
      <c r="F2038" s="372"/>
    </row>
    <row r="2039" spans="1:6" ht="12.75">
      <c r="A2039" s="7"/>
      <c r="B2039" s="7"/>
      <c r="C2039" s="7"/>
      <c r="D2039" s="7"/>
      <c r="E2039" s="45"/>
      <c r="F2039" s="372"/>
    </row>
    <row r="2040" spans="1:6" ht="12.75">
      <c r="A2040" s="7"/>
      <c r="B2040" s="7"/>
      <c r="C2040" s="7"/>
      <c r="D2040" s="7"/>
      <c r="E2040" s="45"/>
      <c r="F2040" s="372"/>
    </row>
    <row r="2041" spans="1:6" ht="12.75">
      <c r="A2041" s="7"/>
      <c r="B2041" s="7"/>
      <c r="C2041" s="7"/>
      <c r="D2041" s="7"/>
      <c r="E2041" s="45"/>
      <c r="F2041" s="372"/>
    </row>
    <row r="2042" spans="1:6" ht="12.75">
      <c r="A2042" s="7"/>
      <c r="B2042" s="7"/>
      <c r="C2042" s="7"/>
      <c r="D2042" s="7"/>
      <c r="E2042" s="45"/>
      <c r="F2042" s="372"/>
    </row>
    <row r="2043" spans="1:6" ht="12.75">
      <c r="A2043" s="7"/>
      <c r="B2043" s="7"/>
      <c r="C2043" s="7"/>
      <c r="D2043" s="7"/>
      <c r="E2043" s="45"/>
      <c r="F2043" s="372"/>
    </row>
    <row r="2044" spans="1:6" ht="12.75">
      <c r="A2044" s="7"/>
      <c r="B2044" s="7"/>
      <c r="C2044" s="7"/>
      <c r="D2044" s="7"/>
      <c r="E2044" s="45"/>
      <c r="F2044" s="372"/>
    </row>
    <row r="2045" spans="1:6" ht="12.75">
      <c r="A2045" s="7"/>
      <c r="B2045" s="7"/>
      <c r="C2045" s="7"/>
      <c r="D2045" s="7"/>
      <c r="E2045" s="45"/>
      <c r="F2045" s="372"/>
    </row>
    <row r="2046" spans="1:6" ht="12.75">
      <c r="A2046" s="7"/>
      <c r="B2046" s="7"/>
      <c r="C2046" s="7"/>
      <c r="D2046" s="7"/>
      <c r="E2046" s="45"/>
      <c r="F2046" s="372"/>
    </row>
    <row r="2047" spans="1:6" ht="12.75">
      <c r="A2047" s="7"/>
      <c r="B2047" s="7"/>
      <c r="C2047" s="7"/>
      <c r="D2047" s="7"/>
      <c r="E2047" s="45"/>
      <c r="F2047" s="372"/>
    </row>
    <row r="2048" spans="1:6" ht="12.75">
      <c r="A2048" s="7"/>
      <c r="B2048" s="7"/>
      <c r="C2048" s="7"/>
      <c r="D2048" s="7"/>
      <c r="E2048" s="45"/>
      <c r="F2048" s="372"/>
    </row>
    <row r="2049" spans="1:6" ht="12.75">
      <c r="A2049" s="7"/>
      <c r="B2049" s="7"/>
      <c r="C2049" s="7"/>
      <c r="D2049" s="7"/>
      <c r="E2049" s="45"/>
      <c r="F2049" s="372"/>
    </row>
    <row r="2050" spans="1:6" ht="12.75">
      <c r="A2050" s="7"/>
      <c r="B2050" s="7"/>
      <c r="C2050" s="7"/>
      <c r="D2050" s="7"/>
      <c r="E2050" s="45"/>
      <c r="F2050" s="372"/>
    </row>
    <row r="2051" spans="1:6" ht="12.75">
      <c r="A2051" s="7"/>
      <c r="B2051" s="7"/>
      <c r="C2051" s="7"/>
      <c r="D2051" s="7"/>
      <c r="E2051" s="45"/>
      <c r="F2051" s="372"/>
    </row>
    <row r="2052" spans="1:6" ht="12.75">
      <c r="A2052" s="7"/>
      <c r="B2052" s="7"/>
      <c r="C2052" s="7"/>
      <c r="D2052" s="7"/>
      <c r="E2052" s="45"/>
      <c r="F2052" s="372"/>
    </row>
    <row r="2053" spans="1:6" ht="12.75">
      <c r="A2053" s="7"/>
      <c r="B2053" s="7"/>
      <c r="C2053" s="7"/>
      <c r="D2053" s="7"/>
      <c r="E2053" s="45"/>
      <c r="F2053" s="372"/>
    </row>
    <row r="2054" spans="1:6" ht="12.75">
      <c r="A2054" s="7"/>
      <c r="B2054" s="7"/>
      <c r="C2054" s="7"/>
      <c r="D2054" s="7"/>
      <c r="E2054" s="45"/>
      <c r="F2054" s="372"/>
    </row>
    <row r="2055" spans="1:6" ht="12.75">
      <c r="A2055" s="7"/>
      <c r="B2055" s="7"/>
      <c r="C2055" s="7"/>
      <c r="D2055" s="7"/>
      <c r="E2055" s="45"/>
      <c r="F2055" s="372"/>
    </row>
    <row r="2056" spans="1:6" ht="12.75">
      <c r="A2056" s="7"/>
      <c r="B2056" s="7"/>
      <c r="C2056" s="7"/>
      <c r="D2056" s="7"/>
      <c r="E2056" s="45"/>
      <c r="F2056" s="372"/>
    </row>
    <row r="2057" spans="1:6" ht="12.75">
      <c r="A2057" s="7"/>
      <c r="B2057" s="7"/>
      <c r="C2057" s="7"/>
      <c r="D2057" s="7"/>
      <c r="E2057" s="45"/>
      <c r="F2057" s="372"/>
    </row>
    <row r="2058" spans="1:6" ht="12.75">
      <c r="A2058" s="7"/>
      <c r="B2058" s="7"/>
      <c r="C2058" s="7"/>
      <c r="D2058" s="7"/>
      <c r="E2058" s="45"/>
      <c r="F2058" s="372"/>
    </row>
    <row r="2059" spans="1:6" ht="12.75">
      <c r="A2059" s="7"/>
      <c r="B2059" s="7"/>
      <c r="C2059" s="7"/>
      <c r="D2059" s="7"/>
      <c r="E2059" s="45"/>
      <c r="F2059" s="372"/>
    </row>
    <row r="2060" spans="1:6" ht="12.75">
      <c r="A2060" s="7"/>
      <c r="B2060" s="7"/>
      <c r="C2060" s="7"/>
      <c r="D2060" s="7"/>
      <c r="E2060" s="45"/>
      <c r="F2060" s="372"/>
    </row>
    <row r="2061" spans="1:6" ht="12.75">
      <c r="A2061" s="7"/>
      <c r="B2061" s="7"/>
      <c r="C2061" s="7"/>
      <c r="D2061" s="7"/>
      <c r="E2061" s="45"/>
      <c r="F2061" s="372"/>
    </row>
    <row r="2062" spans="1:6" ht="12.75">
      <c r="A2062" s="7"/>
      <c r="B2062" s="7"/>
      <c r="C2062" s="7"/>
      <c r="D2062" s="7"/>
      <c r="E2062" s="45"/>
      <c r="F2062" s="372"/>
    </row>
    <row r="2063" spans="1:6" ht="12.75">
      <c r="A2063" s="7"/>
      <c r="B2063" s="7"/>
      <c r="C2063" s="7"/>
      <c r="D2063" s="7"/>
      <c r="E2063" s="45"/>
      <c r="F2063" s="372"/>
    </row>
    <row r="2064" spans="1:6" ht="12.75">
      <c r="A2064" s="7"/>
      <c r="B2064" s="7"/>
      <c r="C2064" s="7"/>
      <c r="D2064" s="7"/>
      <c r="E2064" s="45"/>
      <c r="F2064" s="372"/>
    </row>
    <row r="2065" spans="1:6" ht="12.75">
      <c r="A2065" s="7"/>
      <c r="B2065" s="7"/>
      <c r="C2065" s="7"/>
      <c r="D2065" s="7"/>
      <c r="E2065" s="45"/>
      <c r="F2065" s="372"/>
    </row>
    <row r="2066" spans="1:6" ht="12.75">
      <c r="A2066" s="7"/>
      <c r="B2066" s="7"/>
      <c r="C2066" s="7"/>
      <c r="D2066" s="7"/>
      <c r="E2066" s="45"/>
      <c r="F2066" s="372"/>
    </row>
    <row r="2067" spans="1:6" ht="12.75">
      <c r="A2067" s="7"/>
      <c r="B2067" s="7"/>
      <c r="C2067" s="7"/>
      <c r="D2067" s="7"/>
      <c r="E2067" s="45"/>
      <c r="F2067" s="372"/>
    </row>
    <row r="2068" spans="1:6" ht="12.75">
      <c r="A2068" s="7"/>
      <c r="B2068" s="7"/>
      <c r="C2068" s="7"/>
      <c r="D2068" s="7"/>
      <c r="E2068" s="45"/>
      <c r="F2068" s="372"/>
    </row>
    <row r="2069" spans="1:6" ht="12.75">
      <c r="A2069" s="7"/>
      <c r="B2069" s="7"/>
      <c r="C2069" s="7"/>
      <c r="D2069" s="7"/>
      <c r="E2069" s="45"/>
      <c r="F2069" s="372"/>
    </row>
    <row r="2070" spans="1:6" ht="12.75">
      <c r="A2070" s="7"/>
      <c r="B2070" s="7"/>
      <c r="C2070" s="7"/>
      <c r="D2070" s="7"/>
      <c r="E2070" s="45"/>
      <c r="F2070" s="372"/>
    </row>
    <row r="2071" spans="1:6" ht="12.75">
      <c r="A2071" s="7"/>
      <c r="B2071" s="7"/>
      <c r="C2071" s="7"/>
      <c r="D2071" s="7"/>
      <c r="E2071" s="45"/>
      <c r="F2071" s="372"/>
    </row>
    <row r="2072" spans="1:6" ht="12.75">
      <c r="A2072" s="7"/>
      <c r="B2072" s="7"/>
      <c r="C2072" s="7"/>
      <c r="D2072" s="7"/>
      <c r="E2072" s="45"/>
      <c r="F2072" s="372"/>
    </row>
    <row r="2073" spans="1:6" ht="12.75">
      <c r="A2073" s="7"/>
      <c r="B2073" s="7"/>
      <c r="C2073" s="7"/>
      <c r="D2073" s="7"/>
      <c r="E2073" s="45"/>
      <c r="F2073" s="372"/>
    </row>
    <row r="2074" spans="1:6" ht="12.75">
      <c r="A2074" s="7"/>
      <c r="B2074" s="7"/>
      <c r="C2074" s="7"/>
      <c r="D2074" s="7"/>
      <c r="E2074" s="45"/>
      <c r="F2074" s="372"/>
    </row>
    <row r="2075" spans="1:6" ht="12.75">
      <c r="A2075" s="7"/>
      <c r="B2075" s="7"/>
      <c r="C2075" s="7"/>
      <c r="D2075" s="7"/>
      <c r="E2075" s="45"/>
      <c r="F2075" s="372"/>
    </row>
    <row r="2076" spans="1:6" ht="12.75">
      <c r="A2076" s="7"/>
      <c r="B2076" s="7"/>
      <c r="C2076" s="7"/>
      <c r="D2076" s="7"/>
      <c r="E2076" s="45"/>
      <c r="F2076" s="372"/>
    </row>
    <row r="2077" spans="1:6" ht="12.75">
      <c r="A2077" s="7"/>
      <c r="B2077" s="7"/>
      <c r="C2077" s="7"/>
      <c r="D2077" s="7"/>
      <c r="E2077" s="45"/>
      <c r="F2077" s="372"/>
    </row>
    <row r="2078" spans="1:6" ht="12.75">
      <c r="A2078" s="7"/>
      <c r="B2078" s="7"/>
      <c r="C2078" s="7"/>
      <c r="D2078" s="7"/>
      <c r="E2078" s="45"/>
      <c r="F2078" s="372"/>
    </row>
    <row r="2079" spans="1:6" ht="12.75">
      <c r="A2079" s="7"/>
      <c r="B2079" s="7"/>
      <c r="C2079" s="7"/>
      <c r="D2079" s="7"/>
      <c r="E2079" s="45"/>
      <c r="F2079" s="372"/>
    </row>
    <row r="2080" spans="1:6" ht="12.75">
      <c r="A2080" s="7"/>
      <c r="B2080" s="7"/>
      <c r="C2080" s="7"/>
      <c r="D2080" s="7"/>
      <c r="E2080" s="45"/>
      <c r="F2080" s="372"/>
    </row>
    <row r="2081" spans="1:6" ht="12.75">
      <c r="A2081" s="7"/>
      <c r="B2081" s="7"/>
      <c r="C2081" s="7"/>
      <c r="D2081" s="7"/>
      <c r="E2081" s="45"/>
      <c r="F2081" s="372"/>
    </row>
    <row r="2082" spans="1:6" ht="12.75">
      <c r="A2082" s="7"/>
      <c r="B2082" s="7"/>
      <c r="C2082" s="7"/>
      <c r="D2082" s="7"/>
      <c r="E2082" s="45"/>
      <c r="F2082" s="372"/>
    </row>
    <row r="2083" spans="1:6" ht="12.75">
      <c r="A2083" s="7"/>
      <c r="B2083" s="7"/>
      <c r="C2083" s="7"/>
      <c r="D2083" s="7"/>
      <c r="E2083" s="45"/>
      <c r="F2083" s="372"/>
    </row>
    <row r="2084" spans="1:6" ht="12.75">
      <c r="A2084" s="7"/>
      <c r="B2084" s="7"/>
      <c r="C2084" s="7"/>
      <c r="D2084" s="7"/>
      <c r="E2084" s="45"/>
      <c r="F2084" s="372"/>
    </row>
    <row r="2085" spans="1:6" ht="12.75">
      <c r="A2085" s="7"/>
      <c r="B2085" s="7"/>
      <c r="C2085" s="7"/>
      <c r="D2085" s="7"/>
      <c r="E2085" s="45"/>
      <c r="F2085" s="372"/>
    </row>
    <row r="2086" spans="1:6" ht="12.75">
      <c r="A2086" s="7"/>
      <c r="B2086" s="7"/>
      <c r="C2086" s="7"/>
      <c r="D2086" s="7"/>
      <c r="E2086" s="45"/>
      <c r="F2086" s="372"/>
    </row>
    <row r="2087" spans="1:6" ht="12.75">
      <c r="A2087" s="7"/>
      <c r="B2087" s="7"/>
      <c r="C2087" s="7"/>
      <c r="D2087" s="7"/>
      <c r="E2087" s="45"/>
      <c r="F2087" s="372"/>
    </row>
    <row r="2088" spans="1:6" ht="12.75">
      <c r="A2088" s="7"/>
      <c r="B2088" s="7"/>
      <c r="C2088" s="7"/>
      <c r="D2088" s="7"/>
      <c r="E2088" s="45"/>
      <c r="F2088" s="372"/>
    </row>
    <row r="2089" spans="1:6" ht="12.75">
      <c r="A2089" s="7"/>
      <c r="B2089" s="7"/>
      <c r="C2089" s="7"/>
      <c r="D2089" s="7"/>
      <c r="E2089" s="45"/>
      <c r="F2089" s="372"/>
    </row>
    <row r="2090" spans="1:6" ht="12.75">
      <c r="A2090" s="7"/>
      <c r="B2090" s="7"/>
      <c r="C2090" s="7"/>
      <c r="D2090" s="7"/>
      <c r="E2090" s="45"/>
      <c r="F2090" s="372"/>
    </row>
    <row r="2091" spans="1:6" ht="12.75">
      <c r="A2091" s="7"/>
      <c r="B2091" s="7"/>
      <c r="C2091" s="7"/>
      <c r="D2091" s="7"/>
      <c r="E2091" s="45"/>
      <c r="F2091" s="372"/>
    </row>
    <row r="2092" spans="1:6" ht="12.75">
      <c r="A2092" s="7"/>
      <c r="B2092" s="7"/>
      <c r="C2092" s="7"/>
      <c r="D2092" s="7"/>
      <c r="E2092" s="45"/>
      <c r="F2092" s="372"/>
    </row>
    <row r="2093" spans="1:6" ht="12.75">
      <c r="A2093" s="7"/>
      <c r="B2093" s="7"/>
      <c r="C2093" s="7"/>
      <c r="D2093" s="7"/>
      <c r="E2093" s="45"/>
      <c r="F2093" s="372"/>
    </row>
    <row r="2094" spans="1:6" ht="12.75">
      <c r="A2094" s="7"/>
      <c r="B2094" s="7"/>
      <c r="C2094" s="7"/>
      <c r="D2094" s="7"/>
      <c r="E2094" s="45"/>
      <c r="F2094" s="372"/>
    </row>
    <row r="2095" spans="1:6" ht="12.75">
      <c r="A2095" s="7"/>
      <c r="B2095" s="7"/>
      <c r="C2095" s="7"/>
      <c r="D2095" s="7"/>
      <c r="E2095" s="45"/>
      <c r="F2095" s="372"/>
    </row>
    <row r="2096" spans="1:6" ht="12.75">
      <c r="A2096" s="7"/>
      <c r="B2096" s="7"/>
      <c r="C2096" s="7"/>
      <c r="D2096" s="7"/>
      <c r="E2096" s="45"/>
      <c r="F2096" s="372"/>
    </row>
    <row r="2097" spans="1:6" ht="12.75">
      <c r="A2097" s="7"/>
      <c r="B2097" s="7"/>
      <c r="C2097" s="7"/>
      <c r="D2097" s="7"/>
      <c r="E2097" s="45"/>
      <c r="F2097" s="372"/>
    </row>
    <row r="2098" spans="1:6" ht="12.75">
      <c r="A2098" s="7"/>
      <c r="B2098" s="7"/>
      <c r="C2098" s="7"/>
      <c r="D2098" s="7"/>
      <c r="E2098" s="45"/>
      <c r="F2098" s="372"/>
    </row>
    <row r="2099" spans="1:6" ht="12.75">
      <c r="A2099" s="7"/>
      <c r="B2099" s="7"/>
      <c r="C2099" s="7"/>
      <c r="D2099" s="7"/>
      <c r="E2099" s="45"/>
      <c r="F2099" s="372"/>
    </row>
    <row r="2100" spans="1:6" ht="12.75">
      <c r="A2100" s="7"/>
      <c r="B2100" s="7"/>
      <c r="C2100" s="7"/>
      <c r="D2100" s="7"/>
      <c r="E2100" s="45"/>
      <c r="F2100" s="372"/>
    </row>
    <row r="2101" spans="1:6" ht="12.75">
      <c r="A2101" s="7"/>
      <c r="B2101" s="7"/>
      <c r="C2101" s="7"/>
      <c r="D2101" s="7"/>
      <c r="E2101" s="45"/>
      <c r="F2101" s="372"/>
    </row>
    <row r="2102" spans="1:6" ht="12.75">
      <c r="A2102" s="7"/>
      <c r="B2102" s="7"/>
      <c r="C2102" s="7"/>
      <c r="D2102" s="7"/>
      <c r="E2102" s="45"/>
      <c r="F2102" s="372"/>
    </row>
    <row r="2103" spans="1:6" ht="12.75">
      <c r="A2103" s="7"/>
      <c r="B2103" s="7"/>
      <c r="C2103" s="7"/>
      <c r="D2103" s="7"/>
      <c r="E2103" s="45"/>
      <c r="F2103" s="372"/>
    </row>
    <row r="2104" spans="1:6" ht="12.75">
      <c r="A2104" s="7"/>
      <c r="B2104" s="7"/>
      <c r="C2104" s="7"/>
      <c r="D2104" s="7"/>
      <c r="E2104" s="45"/>
      <c r="F2104" s="372"/>
    </row>
    <row r="2105" spans="1:6" ht="12.75">
      <c r="A2105" s="7"/>
      <c r="B2105" s="7"/>
      <c r="C2105" s="7"/>
      <c r="D2105" s="7"/>
      <c r="E2105" s="45"/>
      <c r="F2105" s="372"/>
    </row>
    <row r="2106" spans="1:6" ht="12.75">
      <c r="A2106" s="7"/>
      <c r="B2106" s="7"/>
      <c r="C2106" s="7"/>
      <c r="D2106" s="7"/>
      <c r="E2106" s="45"/>
      <c r="F2106" s="372"/>
    </row>
    <row r="2107" spans="1:6" ht="12.75">
      <c r="A2107" s="7"/>
      <c r="B2107" s="7"/>
      <c r="C2107" s="7"/>
      <c r="D2107" s="7"/>
      <c r="E2107" s="45"/>
      <c r="F2107" s="372"/>
    </row>
    <row r="2108" spans="1:6" ht="12.75">
      <c r="A2108" s="7"/>
      <c r="B2108" s="7"/>
      <c r="C2108" s="7"/>
      <c r="D2108" s="7"/>
      <c r="E2108" s="45"/>
      <c r="F2108" s="372"/>
    </row>
    <row r="2109" spans="1:6" ht="12.75">
      <c r="A2109" s="7"/>
      <c r="B2109" s="7"/>
      <c r="C2109" s="7"/>
      <c r="D2109" s="7"/>
      <c r="E2109" s="45"/>
      <c r="F2109" s="372"/>
    </row>
    <row r="2110" spans="1:6" ht="12.75">
      <c r="A2110" s="7"/>
      <c r="B2110" s="7"/>
      <c r="C2110" s="7"/>
      <c r="D2110" s="7"/>
      <c r="E2110" s="45"/>
      <c r="F2110" s="372"/>
    </row>
    <row r="2111" spans="1:6" ht="12.75">
      <c r="A2111" s="7"/>
      <c r="B2111" s="7"/>
      <c r="C2111" s="7"/>
      <c r="D2111" s="7"/>
      <c r="E2111" s="45"/>
      <c r="F2111" s="372"/>
    </row>
    <row r="2112" spans="1:6" ht="12.75">
      <c r="A2112" s="7"/>
      <c r="B2112" s="7"/>
      <c r="C2112" s="7"/>
      <c r="D2112" s="7"/>
      <c r="E2112" s="45"/>
      <c r="F2112" s="372"/>
    </row>
    <row r="2113" spans="1:6" ht="12.75">
      <c r="A2113" s="7"/>
      <c r="B2113" s="7"/>
      <c r="C2113" s="7"/>
      <c r="D2113" s="7"/>
      <c r="E2113" s="45"/>
      <c r="F2113" s="372"/>
    </row>
    <row r="2114" spans="1:6" ht="12.75">
      <c r="A2114" s="7"/>
      <c r="B2114" s="7"/>
      <c r="C2114" s="7"/>
      <c r="D2114" s="7"/>
      <c r="E2114" s="45"/>
      <c r="F2114" s="372"/>
    </row>
    <row r="2115" spans="1:6" ht="12.75">
      <c r="A2115" s="7"/>
      <c r="B2115" s="7"/>
      <c r="C2115" s="7"/>
      <c r="D2115" s="7"/>
      <c r="E2115" s="45"/>
      <c r="F2115" s="372"/>
    </row>
    <row r="2116" spans="1:6" ht="12.75">
      <c r="A2116" s="7"/>
      <c r="B2116" s="7"/>
      <c r="C2116" s="7"/>
      <c r="D2116" s="7"/>
      <c r="E2116" s="45"/>
      <c r="F2116" s="372"/>
    </row>
    <row r="2117" spans="1:6" ht="12.75">
      <c r="A2117" s="7"/>
      <c r="B2117" s="7"/>
      <c r="C2117" s="7"/>
      <c r="D2117" s="7"/>
      <c r="E2117" s="45"/>
      <c r="F2117" s="372"/>
    </row>
    <row r="2118" spans="1:6" ht="12.75">
      <c r="A2118" s="7"/>
      <c r="B2118" s="7"/>
      <c r="C2118" s="7"/>
      <c r="D2118" s="7"/>
      <c r="E2118" s="45"/>
      <c r="F2118" s="372"/>
    </row>
    <row r="2119" spans="1:6" ht="12.75">
      <c r="A2119" s="7"/>
      <c r="B2119" s="7"/>
      <c r="C2119" s="7"/>
      <c r="D2119" s="7"/>
      <c r="E2119" s="45"/>
      <c r="F2119" s="372"/>
    </row>
    <row r="2120" spans="1:6" ht="12.75">
      <c r="A2120" s="7"/>
      <c r="B2120" s="7"/>
      <c r="C2120" s="7"/>
      <c r="D2120" s="7"/>
      <c r="E2120" s="45"/>
      <c r="F2120" s="372"/>
    </row>
    <row r="2121" spans="1:6" ht="12.75">
      <c r="A2121" s="7"/>
      <c r="B2121" s="7"/>
      <c r="C2121" s="7"/>
      <c r="D2121" s="7"/>
      <c r="E2121" s="45"/>
      <c r="F2121" s="372"/>
    </row>
    <row r="2122" spans="1:6" ht="12.75">
      <c r="A2122" s="7"/>
      <c r="B2122" s="7"/>
      <c r="C2122" s="7"/>
      <c r="D2122" s="7"/>
      <c r="E2122" s="45"/>
      <c r="F2122" s="372"/>
    </row>
    <row r="2123" spans="1:6" ht="12.75">
      <c r="A2123" s="7"/>
      <c r="B2123" s="7"/>
      <c r="C2123" s="7"/>
      <c r="D2123" s="7"/>
      <c r="E2123" s="45"/>
      <c r="F2123" s="372"/>
    </row>
    <row r="2124" spans="1:6" ht="12.75">
      <c r="A2124" s="7"/>
      <c r="B2124" s="7"/>
      <c r="C2124" s="7"/>
      <c r="D2124" s="7"/>
      <c r="E2124" s="45"/>
      <c r="F2124" s="372"/>
    </row>
    <row r="2125" spans="1:6" ht="12.75">
      <c r="A2125" s="7"/>
      <c r="B2125" s="7"/>
      <c r="C2125" s="7"/>
      <c r="D2125" s="7"/>
      <c r="E2125" s="45"/>
      <c r="F2125" s="372"/>
    </row>
    <row r="2126" spans="1:6" ht="12.75">
      <c r="A2126" s="7"/>
      <c r="B2126" s="7"/>
      <c r="C2126" s="7"/>
      <c r="D2126" s="7"/>
      <c r="E2126" s="45"/>
      <c r="F2126" s="372"/>
    </row>
    <row r="2127" spans="1:6" ht="12.75">
      <c r="A2127" s="7"/>
      <c r="B2127" s="7"/>
      <c r="C2127" s="7"/>
      <c r="D2127" s="7"/>
      <c r="E2127" s="45"/>
      <c r="F2127" s="372"/>
    </row>
    <row r="2128" spans="1:6" ht="12.75">
      <c r="A2128" s="7"/>
      <c r="B2128" s="7"/>
      <c r="C2128" s="7"/>
      <c r="D2128" s="7"/>
      <c r="E2128" s="45"/>
      <c r="F2128" s="372"/>
    </row>
    <row r="2129" spans="1:6" ht="12.75">
      <c r="A2129" s="7"/>
      <c r="B2129" s="7"/>
      <c r="C2129" s="7"/>
      <c r="D2129" s="7"/>
      <c r="E2129" s="45"/>
      <c r="F2129" s="372"/>
    </row>
    <row r="2130" spans="1:6" ht="12.75">
      <c r="A2130" s="7"/>
      <c r="B2130" s="7"/>
      <c r="C2130" s="7"/>
      <c r="D2130" s="7"/>
      <c r="E2130" s="45"/>
      <c r="F2130" s="372"/>
    </row>
    <row r="2131" spans="1:6" ht="12.75">
      <c r="A2131" s="7"/>
      <c r="B2131" s="7"/>
      <c r="C2131" s="7"/>
      <c r="D2131" s="7"/>
      <c r="E2131" s="45"/>
      <c r="F2131" s="372"/>
    </row>
    <row r="2132" spans="1:6" ht="12.75">
      <c r="A2132" s="7"/>
      <c r="B2132" s="7"/>
      <c r="C2132" s="7"/>
      <c r="D2132" s="7"/>
      <c r="E2132" s="45"/>
      <c r="F2132" s="372"/>
    </row>
    <row r="2133" spans="1:6" ht="12.75">
      <c r="A2133" s="7"/>
      <c r="B2133" s="7"/>
      <c r="C2133" s="7"/>
      <c r="D2133" s="7"/>
      <c r="E2133" s="45"/>
      <c r="F2133" s="372"/>
    </row>
    <row r="2134" spans="1:6" ht="12.75">
      <c r="A2134" s="7"/>
      <c r="B2134" s="7"/>
      <c r="C2134" s="7"/>
      <c r="D2134" s="7"/>
      <c r="E2134" s="45"/>
      <c r="F2134" s="372"/>
    </row>
    <row r="2135" spans="1:6" ht="12.75">
      <c r="A2135" s="7"/>
      <c r="B2135" s="7"/>
      <c r="C2135" s="7"/>
      <c r="D2135" s="7"/>
      <c r="E2135" s="45"/>
      <c r="F2135" s="372"/>
    </row>
    <row r="2136" spans="1:6" ht="12.75">
      <c r="A2136" s="7"/>
      <c r="B2136" s="7"/>
      <c r="C2136" s="7"/>
      <c r="D2136" s="7"/>
      <c r="E2136" s="45"/>
      <c r="F2136" s="372"/>
    </row>
    <row r="2137" spans="1:6" ht="12.75">
      <c r="A2137" s="7"/>
      <c r="B2137" s="7"/>
      <c r="C2137" s="7"/>
      <c r="D2137" s="7"/>
      <c r="E2137" s="45"/>
      <c r="F2137" s="372"/>
    </row>
    <row r="2138" spans="1:6" ht="12.75">
      <c r="A2138" s="7"/>
      <c r="B2138" s="7"/>
      <c r="C2138" s="7"/>
      <c r="D2138" s="7"/>
      <c r="E2138" s="45"/>
      <c r="F2138" s="372"/>
    </row>
    <row r="2139" spans="1:6" ht="12.75">
      <c r="A2139" s="7"/>
      <c r="B2139" s="7"/>
      <c r="C2139" s="7"/>
      <c r="D2139" s="7"/>
      <c r="E2139" s="45"/>
      <c r="F2139" s="372"/>
    </row>
    <row r="2140" spans="1:6" ht="12.75">
      <c r="A2140" s="7"/>
      <c r="B2140" s="7"/>
      <c r="C2140" s="7"/>
      <c r="D2140" s="7"/>
      <c r="E2140" s="45"/>
      <c r="F2140" s="372"/>
    </row>
    <row r="2141" spans="1:6" ht="12.75">
      <c r="A2141" s="7"/>
      <c r="B2141" s="7"/>
      <c r="C2141" s="7"/>
      <c r="D2141" s="7"/>
      <c r="E2141" s="45"/>
      <c r="F2141" s="372"/>
    </row>
    <row r="2142" spans="1:6" ht="12.75">
      <c r="A2142" s="7"/>
      <c r="B2142" s="7"/>
      <c r="C2142" s="7"/>
      <c r="D2142" s="7"/>
      <c r="E2142" s="45"/>
      <c r="F2142" s="372"/>
    </row>
    <row r="2143" spans="1:6" ht="12.75">
      <c r="A2143" s="7"/>
      <c r="B2143" s="7"/>
      <c r="C2143" s="7"/>
      <c r="D2143" s="7"/>
      <c r="E2143" s="45"/>
      <c r="F2143" s="372"/>
    </row>
    <row r="2144" spans="1:6" ht="12.75">
      <c r="A2144" s="7"/>
      <c r="B2144" s="7"/>
      <c r="C2144" s="7"/>
      <c r="D2144" s="7"/>
      <c r="E2144" s="45"/>
      <c r="F2144" s="372"/>
    </row>
    <row r="2145" spans="1:6" ht="12.75">
      <c r="A2145" s="7"/>
      <c r="B2145" s="7"/>
      <c r="C2145" s="7"/>
      <c r="D2145" s="7"/>
      <c r="E2145" s="45"/>
      <c r="F2145" s="372"/>
    </row>
    <row r="2146" spans="1:6" ht="12.75">
      <c r="A2146" s="7"/>
      <c r="B2146" s="7"/>
      <c r="C2146" s="7"/>
      <c r="D2146" s="7"/>
      <c r="E2146" s="45"/>
      <c r="F2146" s="372"/>
    </row>
    <row r="2147" spans="1:6" ht="12.75">
      <c r="A2147" s="7"/>
      <c r="B2147" s="7"/>
      <c r="C2147" s="7"/>
      <c r="D2147" s="7"/>
      <c r="E2147" s="45"/>
      <c r="F2147" s="372"/>
    </row>
    <row r="2148" spans="1:6" ht="12.75">
      <c r="A2148" s="7"/>
      <c r="B2148" s="7"/>
      <c r="C2148" s="7"/>
      <c r="D2148" s="7"/>
      <c r="E2148" s="45"/>
      <c r="F2148" s="372"/>
    </row>
    <row r="2149" spans="1:6" ht="12.75">
      <c r="A2149" s="7"/>
      <c r="B2149" s="7"/>
      <c r="C2149" s="7"/>
      <c r="D2149" s="7"/>
      <c r="E2149" s="45"/>
      <c r="F2149" s="372"/>
    </row>
    <row r="2150" spans="1:6" ht="12.75">
      <c r="A2150" s="7"/>
      <c r="B2150" s="7"/>
      <c r="C2150" s="7"/>
      <c r="D2150" s="7"/>
      <c r="E2150" s="45"/>
      <c r="F2150" s="372"/>
    </row>
    <row r="2151" spans="1:6" ht="12.75">
      <c r="A2151" s="7"/>
      <c r="B2151" s="7"/>
      <c r="C2151" s="7"/>
      <c r="D2151" s="7"/>
      <c r="E2151" s="45"/>
      <c r="F2151" s="372"/>
    </row>
    <row r="2152" spans="1:6" ht="12.75">
      <c r="A2152" s="7"/>
      <c r="B2152" s="7"/>
      <c r="C2152" s="7"/>
      <c r="D2152" s="7"/>
      <c r="E2152" s="45"/>
      <c r="F2152" s="372"/>
    </row>
    <row r="2153" spans="1:6" ht="12.75">
      <c r="A2153" s="7"/>
      <c r="B2153" s="7"/>
      <c r="C2153" s="7"/>
      <c r="D2153" s="7"/>
      <c r="E2153" s="45"/>
      <c r="F2153" s="372"/>
    </row>
    <row r="2154" spans="1:6" ht="12.75">
      <c r="A2154" s="7"/>
      <c r="B2154" s="7"/>
      <c r="C2154" s="7"/>
      <c r="D2154" s="7"/>
      <c r="E2154" s="45"/>
      <c r="F2154" s="372"/>
    </row>
    <row r="2155" spans="1:6" ht="12.75">
      <c r="A2155" s="7"/>
      <c r="B2155" s="7"/>
      <c r="C2155" s="7"/>
      <c r="D2155" s="7"/>
      <c r="E2155" s="45"/>
      <c r="F2155" s="372"/>
    </row>
    <row r="2156" spans="1:6" ht="12.75">
      <c r="A2156" s="7"/>
      <c r="B2156" s="7"/>
      <c r="C2156" s="7"/>
      <c r="D2156" s="7"/>
      <c r="E2156" s="45"/>
      <c r="F2156" s="372"/>
    </row>
    <row r="2157" spans="1:6" ht="12.75">
      <c r="A2157" s="7"/>
      <c r="B2157" s="7"/>
      <c r="C2157" s="7"/>
      <c r="D2157" s="7"/>
      <c r="E2157" s="45"/>
      <c r="F2157" s="372"/>
    </row>
    <row r="2158" spans="1:6" ht="12.75">
      <c r="A2158" s="7"/>
      <c r="B2158" s="7"/>
      <c r="C2158" s="7"/>
      <c r="D2158" s="7"/>
      <c r="E2158" s="45"/>
      <c r="F2158" s="372"/>
    </row>
    <row r="2159" spans="1:6" ht="12.75">
      <c r="A2159" s="7"/>
      <c r="B2159" s="7"/>
      <c r="C2159" s="7"/>
      <c r="D2159" s="7"/>
      <c r="E2159" s="45"/>
      <c r="F2159" s="372"/>
    </row>
    <row r="2160" spans="1:6" ht="12.75">
      <c r="A2160" s="7"/>
      <c r="B2160" s="7"/>
      <c r="C2160" s="7"/>
      <c r="D2160" s="7"/>
      <c r="E2160" s="45"/>
      <c r="F2160" s="372"/>
    </row>
    <row r="2161" spans="1:6" ht="12.75">
      <c r="A2161" s="7"/>
      <c r="B2161" s="7"/>
      <c r="C2161" s="7"/>
      <c r="D2161" s="7"/>
      <c r="E2161" s="45"/>
      <c r="F2161" s="372"/>
    </row>
    <row r="2162" spans="1:6" ht="12.75">
      <c r="A2162" s="7"/>
      <c r="B2162" s="7"/>
      <c r="C2162" s="7"/>
      <c r="D2162" s="7"/>
      <c r="E2162" s="45"/>
      <c r="F2162" s="372"/>
    </row>
    <row r="2163" spans="1:6" ht="12.75">
      <c r="A2163" s="7"/>
      <c r="B2163" s="7"/>
      <c r="C2163" s="7"/>
      <c r="D2163" s="7"/>
      <c r="E2163" s="45"/>
      <c r="F2163" s="372"/>
    </row>
    <row r="2164" spans="1:6" ht="12.75">
      <c r="A2164" s="7"/>
      <c r="B2164" s="7"/>
      <c r="C2164" s="7"/>
      <c r="D2164" s="7"/>
      <c r="E2164" s="45"/>
      <c r="F2164" s="372"/>
    </row>
    <row r="2165" spans="1:6" ht="12.75">
      <c r="A2165" s="7"/>
      <c r="B2165" s="7"/>
      <c r="C2165" s="7"/>
      <c r="D2165" s="7"/>
      <c r="E2165" s="45"/>
      <c r="F2165" s="372"/>
    </row>
    <row r="2166" spans="1:6" ht="12.75">
      <c r="A2166" s="7"/>
      <c r="B2166" s="7"/>
      <c r="C2166" s="7"/>
      <c r="D2166" s="7"/>
      <c r="E2166" s="45"/>
      <c r="F2166" s="372"/>
    </row>
    <row r="2167" spans="1:6" ht="12.75">
      <c r="A2167" s="7"/>
      <c r="B2167" s="7"/>
      <c r="C2167" s="7"/>
      <c r="D2167" s="7"/>
      <c r="E2167" s="45"/>
      <c r="F2167" s="372"/>
    </row>
    <row r="2168" spans="1:6" ht="12.75">
      <c r="A2168" s="7"/>
      <c r="B2168" s="7"/>
      <c r="C2168" s="7"/>
      <c r="D2168" s="7"/>
      <c r="E2168" s="45"/>
      <c r="F2168" s="372"/>
    </row>
    <row r="2169" spans="1:6" ht="12.75">
      <c r="A2169" s="7"/>
      <c r="B2169" s="7"/>
      <c r="C2169" s="7"/>
      <c r="D2169" s="7"/>
      <c r="E2169" s="45"/>
      <c r="F2169" s="372"/>
    </row>
    <row r="2170" spans="1:6" ht="12.75">
      <c r="A2170" s="7"/>
      <c r="B2170" s="7"/>
      <c r="C2170" s="7"/>
      <c r="D2170" s="7"/>
      <c r="E2170" s="45"/>
      <c r="F2170" s="372"/>
    </row>
    <row r="2171" spans="1:6" ht="12.75">
      <c r="A2171" s="7"/>
      <c r="B2171" s="7"/>
      <c r="C2171" s="7"/>
      <c r="D2171" s="7"/>
      <c r="E2171" s="45"/>
      <c r="F2171" s="372"/>
    </row>
    <row r="2172" spans="1:6" ht="12.75">
      <c r="A2172" s="7"/>
      <c r="B2172" s="7"/>
      <c r="C2172" s="7"/>
      <c r="D2172" s="7"/>
      <c r="E2172" s="45"/>
      <c r="F2172" s="372"/>
    </row>
    <row r="2173" spans="1:6" ht="12.75">
      <c r="A2173" s="7"/>
      <c r="B2173" s="7"/>
      <c r="C2173" s="7"/>
      <c r="D2173" s="7"/>
      <c r="E2173" s="45"/>
      <c r="F2173" s="372"/>
    </row>
  </sheetData>
  <sheetProtection/>
  <autoFilter ref="A5:G289"/>
  <mergeCells count="9">
    <mergeCell ref="A1:B1"/>
    <mergeCell ref="C1:D1"/>
    <mergeCell ref="E1:G1"/>
    <mergeCell ref="E2:G2"/>
    <mergeCell ref="A4:G4"/>
    <mergeCell ref="E3:G3"/>
    <mergeCell ref="A2:B2"/>
    <mergeCell ref="C2:D2"/>
    <mergeCell ref="A3:B3"/>
  </mergeCells>
  <printOptions/>
  <pageMargins left="0.3937007874015748" right="0" top="0.3937007874015748" bottom="0" header="0.5118110236220472" footer="0.5118110236220472"/>
  <pageSetup fitToHeight="9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28125" style="127" customWidth="1"/>
    <col min="2" max="2" width="46.28125" style="115" customWidth="1"/>
    <col min="3" max="3" width="12.7109375" style="114" customWidth="1"/>
    <col min="4" max="4" width="11.140625" style="114" customWidth="1"/>
    <col min="5" max="5" width="11.8515625" style="114" customWidth="1"/>
    <col min="6" max="6" width="10.8515625" style="1" customWidth="1"/>
    <col min="7" max="7" width="9.00390625" style="1" customWidth="1"/>
    <col min="8" max="16384" width="9.140625" style="1" customWidth="1"/>
  </cols>
  <sheetData>
    <row r="1" spans="1:6" ht="12.75">
      <c r="A1" s="6"/>
      <c r="D1" s="560" t="s">
        <v>514</v>
      </c>
      <c r="E1" s="560"/>
      <c r="F1" s="560"/>
    </row>
    <row r="2" spans="1:6" ht="12.75">
      <c r="A2" s="6"/>
      <c r="B2" s="116"/>
      <c r="D2" s="560" t="s">
        <v>224</v>
      </c>
      <c r="E2" s="560"/>
      <c r="F2" s="560"/>
    </row>
    <row r="3" spans="1:6" ht="12.75">
      <c r="A3" s="6"/>
      <c r="D3" s="560" t="s">
        <v>596</v>
      </c>
      <c r="E3" s="560"/>
      <c r="F3" s="560"/>
    </row>
    <row r="4" spans="1:6" ht="12.75">
      <c r="A4" s="6"/>
      <c r="F4" s="114"/>
    </row>
    <row r="5" spans="1:6" ht="33" customHeight="1">
      <c r="A5" s="575" t="s">
        <v>231</v>
      </c>
      <c r="B5" s="575"/>
      <c r="C5" s="575"/>
      <c r="D5" s="575"/>
      <c r="E5" s="575"/>
      <c r="F5" s="575"/>
    </row>
    <row r="6" spans="1:5" ht="12.75">
      <c r="A6" s="6"/>
      <c r="C6" s="117"/>
      <c r="D6" s="117"/>
      <c r="E6" s="117"/>
    </row>
    <row r="7" spans="1:6" ht="40.5" customHeight="1">
      <c r="A7" s="177"/>
      <c r="B7" s="163" t="s">
        <v>225</v>
      </c>
      <c r="C7" s="163" t="s">
        <v>226</v>
      </c>
      <c r="D7" s="178" t="s">
        <v>232</v>
      </c>
      <c r="E7" s="178" t="s">
        <v>227</v>
      </c>
      <c r="F7" s="178" t="s">
        <v>228</v>
      </c>
    </row>
    <row r="8" spans="1:6" ht="38.25">
      <c r="A8" s="11">
        <v>1</v>
      </c>
      <c r="B8" s="3" t="s">
        <v>336</v>
      </c>
      <c r="C8" s="119">
        <f>D8+E8+F8</f>
        <v>103317.089</v>
      </c>
      <c r="D8" s="119">
        <f>7000+18000+66970.5-66970.5</f>
        <v>25000</v>
      </c>
      <c r="E8" s="119">
        <f>99332.36+8440.7+2469.029+600+2000-2000+1600-34125</f>
        <v>78317.089</v>
      </c>
      <c r="F8" s="119">
        <v>0</v>
      </c>
    </row>
    <row r="9" spans="1:6" ht="38.25">
      <c r="A9" s="11">
        <v>2</v>
      </c>
      <c r="B9" s="3" t="s">
        <v>346</v>
      </c>
      <c r="C9" s="118">
        <f aca="true" t="shared" si="0" ref="C9:C19">D9+E9+F9</f>
        <v>33027.55</v>
      </c>
      <c r="D9" s="119">
        <v>16627.55</v>
      </c>
      <c r="E9" s="120">
        <f>15900+500</f>
        <v>16400</v>
      </c>
      <c r="F9" s="118">
        <v>0</v>
      </c>
    </row>
    <row r="10" spans="1:6" ht="38.25">
      <c r="A10" s="11">
        <v>3</v>
      </c>
      <c r="B10" s="3" t="s">
        <v>340</v>
      </c>
      <c r="C10" s="118">
        <f t="shared" si="0"/>
        <v>49029.236</v>
      </c>
      <c r="D10" s="120">
        <v>0</v>
      </c>
      <c r="E10" s="120">
        <f>52919.2-5573.1+11840+1800.677+88.5-11840-600+1000-630-4100-780.977+903.55+1.386</f>
        <v>45029.236</v>
      </c>
      <c r="F10" s="118">
        <v>4000</v>
      </c>
    </row>
    <row r="11" spans="1:6" ht="27.75" customHeight="1">
      <c r="A11" s="11">
        <v>4</v>
      </c>
      <c r="B11" s="3" t="s">
        <v>344</v>
      </c>
      <c r="C11" s="118">
        <f t="shared" si="0"/>
        <v>41237.934</v>
      </c>
      <c r="D11" s="120">
        <v>22642.95</v>
      </c>
      <c r="E11" s="120">
        <f>8725+8632.05+1237.934</f>
        <v>18594.984</v>
      </c>
      <c r="F11" s="118">
        <v>0</v>
      </c>
    </row>
    <row r="12" spans="1:6" ht="37.5" customHeight="1">
      <c r="A12" s="11">
        <v>5</v>
      </c>
      <c r="B12" s="80" t="s">
        <v>337</v>
      </c>
      <c r="C12" s="118">
        <f>D12+E12+F12</f>
        <v>88813.323</v>
      </c>
      <c r="D12" s="120">
        <v>27700</v>
      </c>
      <c r="E12" s="120">
        <f>3268.5+60-229.9</f>
        <v>3098.6</v>
      </c>
      <c r="F12" s="120">
        <f>51035.4+4333.628+150.995+2325.1+169.6</f>
        <v>58014.723</v>
      </c>
    </row>
    <row r="13" spans="1:6" ht="36.75" customHeight="1">
      <c r="A13" s="11">
        <v>6</v>
      </c>
      <c r="B13" s="3" t="s">
        <v>334</v>
      </c>
      <c r="C13" s="118">
        <f t="shared" si="0"/>
        <v>89611.6</v>
      </c>
      <c r="D13" s="120">
        <v>2167</v>
      </c>
      <c r="E13" s="120">
        <f>87246.1+198.5</f>
        <v>87444.6</v>
      </c>
      <c r="F13" s="120">
        <v>0</v>
      </c>
    </row>
    <row r="14" spans="1:6" ht="27.75" customHeight="1">
      <c r="A14" s="11">
        <v>7</v>
      </c>
      <c r="B14" s="77" t="s">
        <v>335</v>
      </c>
      <c r="C14" s="118">
        <f>D14+E14+F14</f>
        <v>3480</v>
      </c>
      <c r="D14" s="120">
        <v>0</v>
      </c>
      <c r="E14" s="120">
        <v>3480</v>
      </c>
      <c r="F14" s="120">
        <v>0</v>
      </c>
    </row>
    <row r="15" spans="1:6" ht="40.5" customHeight="1">
      <c r="A15" s="11">
        <v>8</v>
      </c>
      <c r="B15" s="3" t="s">
        <v>345</v>
      </c>
      <c r="C15" s="118">
        <f>D15+E15+F15</f>
        <v>17759.975</v>
      </c>
      <c r="D15" s="118">
        <f>2987.13</f>
        <v>2987.13</v>
      </c>
      <c r="E15" s="118">
        <v>0</v>
      </c>
      <c r="F15" s="118">
        <f>9886.356+4886.489</f>
        <v>14772.845</v>
      </c>
    </row>
    <row r="16" spans="1:6" ht="51">
      <c r="A16" s="11">
        <v>9</v>
      </c>
      <c r="B16" s="3" t="s">
        <v>339</v>
      </c>
      <c r="C16" s="118">
        <f t="shared" si="0"/>
        <v>6702.926</v>
      </c>
      <c r="D16" s="120">
        <f>1916.25</f>
        <v>1916.25</v>
      </c>
      <c r="E16" s="120">
        <f>1110.548+1070</f>
        <v>2180.548</v>
      </c>
      <c r="F16" s="61">
        <f>1916.35+646.76+43.018</f>
        <v>2606.128</v>
      </c>
    </row>
    <row r="17" spans="1:6" ht="26.25" customHeight="1">
      <c r="A17" s="11">
        <v>10</v>
      </c>
      <c r="B17" s="3" t="s">
        <v>343</v>
      </c>
      <c r="C17" s="118">
        <f t="shared" si="0"/>
        <v>1500</v>
      </c>
      <c r="D17" s="120">
        <v>0</v>
      </c>
      <c r="E17" s="120">
        <v>1500</v>
      </c>
      <c r="F17" s="118">
        <v>0</v>
      </c>
    </row>
    <row r="18" spans="1:6" ht="25.5" customHeight="1">
      <c r="A18" s="11">
        <v>11</v>
      </c>
      <c r="B18" s="3" t="s">
        <v>338</v>
      </c>
      <c r="C18" s="118">
        <f>D18+E18+F18</f>
        <v>26038.7</v>
      </c>
      <c r="D18" s="120">
        <v>16748.1</v>
      </c>
      <c r="E18" s="120">
        <v>993</v>
      </c>
      <c r="F18" s="118">
        <f>5582.7+2714.9</f>
        <v>8297.6</v>
      </c>
    </row>
    <row r="19" spans="1:6" ht="40.5" customHeight="1">
      <c r="A19" s="11">
        <v>12</v>
      </c>
      <c r="B19" s="3" t="s">
        <v>342</v>
      </c>
      <c r="C19" s="118">
        <f t="shared" si="0"/>
        <v>4715</v>
      </c>
      <c r="D19" s="121">
        <v>0</v>
      </c>
      <c r="E19" s="120">
        <v>4715</v>
      </c>
      <c r="F19" s="118">
        <v>0</v>
      </c>
    </row>
    <row r="20" spans="1:6" ht="27" customHeight="1">
      <c r="A20" s="11">
        <v>13</v>
      </c>
      <c r="B20" s="3" t="s">
        <v>333</v>
      </c>
      <c r="C20" s="118">
        <f>E20+F20</f>
        <v>5467</v>
      </c>
      <c r="D20" s="120">
        <v>0</v>
      </c>
      <c r="E20" s="120">
        <v>5467</v>
      </c>
      <c r="F20" s="120">
        <v>0</v>
      </c>
    </row>
    <row r="21" spans="1:6" ht="12.75">
      <c r="A21" s="11"/>
      <c r="B21" s="122" t="s">
        <v>229</v>
      </c>
      <c r="C21" s="123">
        <f>C8+C9+C10+C11+C12+C13+C14+C15+C16+C17+C18+C19+C20</f>
        <v>470700.333</v>
      </c>
      <c r="D21" s="123">
        <f>D8+D9+D10+D11+D12+D13+D14+D15+D16+D17+D18+D19+D20</f>
        <v>115788.98</v>
      </c>
      <c r="E21" s="123">
        <f>E8+E9+E10+E11+E12+E13+E14+E15+E16+E17+E18+E19+E20</f>
        <v>267220.057</v>
      </c>
      <c r="F21" s="123">
        <f>F8+F9+F10+F11+F12+F13+F14+F15+F16+F17+F18+F19+F20</f>
        <v>87691.296</v>
      </c>
    </row>
    <row r="22" spans="1:6" ht="12.75">
      <c r="A22" s="7"/>
      <c r="B22" s="124"/>
      <c r="C22" s="125"/>
      <c r="D22" s="126"/>
      <c r="E22" s="126"/>
      <c r="F22" s="126"/>
    </row>
  </sheetData>
  <sheetProtection/>
  <mergeCells count="4">
    <mergeCell ref="D1:F1"/>
    <mergeCell ref="D2:F2"/>
    <mergeCell ref="D3:F3"/>
    <mergeCell ref="A5:F5"/>
  </mergeCells>
  <printOptions/>
  <pageMargins left="0.3937007874015748" right="0" top="0.1968503937007874" bottom="0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2015-03-27T03:28:13Z</cp:lastPrinted>
  <dcterms:created xsi:type="dcterms:W3CDTF">1996-10-08T23:32:33Z</dcterms:created>
  <dcterms:modified xsi:type="dcterms:W3CDTF">2015-03-27T03:31:40Z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